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 Scalper\Desktop\"/>
    </mc:Choice>
  </mc:AlternateContent>
  <xr:revisionPtr revIDLastSave="0" documentId="8_{F3ED6FF4-17D4-4338-AC0D-85E39EE8CA4B}" xr6:coauthVersionLast="45" xr6:coauthVersionMax="45" xr10:uidLastSave="{00000000-0000-0000-0000-000000000000}"/>
  <bookViews>
    <workbookView xWindow="-110" yWindow="-110" windowWidth="19420" windowHeight="12560" tabRatio="876" activeTab="5" xr2:uid="{00000000-000D-0000-FFFF-FFFF00000000}"/>
  </bookViews>
  <sheets>
    <sheet name="Lamp.A PB " sheetId="2" r:id="rId1"/>
    <sheet name="Lamp. B1 PA - OBJEKTIF" sheetId="6" r:id="rId2"/>
    <sheet name="Lamp. B2 PA SUBJEKTIF" sheetId="7" r:id="rId3"/>
    <sheet name="Lamp. B3 PA - AMALI " sheetId="22" r:id="rId4"/>
    <sheet name="Lamp.C CLO SETIAP PELAJAR" sheetId="10" r:id="rId5"/>
    <sheet name="Lamp.D ANALISIS PLO " sheetId="4" r:id="rId6"/>
    <sheet name="Lamp.E LAPORAN" sheetId="20" r:id="rId7"/>
    <sheet name="Lamp. F ANALISA PLO SEM" sheetId="14" r:id="rId8"/>
    <sheet name="Lamp. G LAPORAN PLO " sheetId="16" r:id="rId9"/>
    <sheet name="iCGPA" sheetId="17" state="hidden" r:id="rId10"/>
    <sheet name="MATRIK KURSUS vs PLO LD" sheetId="18" state="hidden" r:id="rId11"/>
    <sheet name="SpiderWeb" sheetId="19" state="hidden" r:id="rId12"/>
    <sheet name="Sheet1" sheetId="13" state="hidden" r:id="rId13"/>
  </sheets>
  <externalReferences>
    <externalReference r:id="rId14"/>
    <externalReference r:id="rId15"/>
  </externalReferences>
  <definedNames>
    <definedName name="_xlnm.Print_Area" localSheetId="9">iCGPA!$A$1:$N$45</definedName>
    <definedName name="_xlnm.Print_Area" localSheetId="1">'Lamp. B1 PA - OBJEKTIF'!$A$1:$AZ$50</definedName>
    <definedName name="_xlnm.Print_Area" localSheetId="2">'Lamp. B2 PA SUBJEKTIF'!$A$1:$AK$51</definedName>
    <definedName name="_xlnm.Print_Area" localSheetId="7">'Lamp. F ANALISA PLO SEM'!$A$1:$K$99</definedName>
    <definedName name="_xlnm.Print_Area" localSheetId="8">'Lamp. G LAPORAN PLO '!$A$1:$K$34</definedName>
    <definedName name="_xlnm.Print_Area" localSheetId="0">'Lamp.A PB '!$A$1:$AE$51</definedName>
    <definedName name="_xlnm.Print_Area" localSheetId="4">'Lamp.C CLO SETIAP PELAJAR'!$A$1:$L$51</definedName>
    <definedName name="_xlnm.Print_Area" localSheetId="5">'Lamp.D ANALISIS PLO '!$A$1:$K$21</definedName>
    <definedName name="_xlnm.Print_Area" localSheetId="6">'Lamp.E LAPORAN'!$A$1:$AB$75</definedName>
    <definedName name="_xlnm.Print_Area" localSheetId="10">'MATRIK KURSUS vs PLO LD'!$A$1:$N$41</definedName>
    <definedName name="_xlnm.Print_Area" localSheetId="11">SpiderWeb!$A$1:$M$37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0" l="1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AO49" i="6"/>
  <c r="AP49" i="6"/>
  <c r="AQ49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14" i="6"/>
  <c r="C15" i="6"/>
  <c r="C16" i="6"/>
  <c r="C17" i="6"/>
  <c r="C18" i="6"/>
  <c r="C19" i="6"/>
  <c r="C20" i="6"/>
  <c r="C21" i="6"/>
  <c r="C22" i="6"/>
  <c r="C23" i="6"/>
  <c r="C8" i="6"/>
  <c r="D49" i="6"/>
  <c r="B16" i="10"/>
  <c r="C16" i="10"/>
  <c r="B17" i="10"/>
  <c r="C17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B24" i="10"/>
  <c r="C24" i="10"/>
  <c r="B25" i="10"/>
  <c r="C25" i="10"/>
  <c r="B26" i="10"/>
  <c r="C26" i="10"/>
  <c r="B27" i="10"/>
  <c r="C27" i="10"/>
  <c r="B28" i="10"/>
  <c r="C28" i="10"/>
  <c r="B29" i="10"/>
  <c r="C29" i="10"/>
  <c r="B30" i="10"/>
  <c r="C30" i="10"/>
  <c r="B31" i="10"/>
  <c r="C31" i="10"/>
  <c r="B32" i="10"/>
  <c r="C32" i="10"/>
  <c r="B33" i="10"/>
  <c r="C33" i="10"/>
  <c r="B34" i="10"/>
  <c r="C34" i="10"/>
  <c r="B35" i="10"/>
  <c r="C35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B47" i="10"/>
  <c r="C47" i="10"/>
  <c r="B48" i="10"/>
  <c r="C48" i="10"/>
  <c r="B49" i="10"/>
  <c r="C49" i="10"/>
  <c r="B15" i="10"/>
  <c r="B14" i="6"/>
  <c r="C15" i="22"/>
  <c r="D15" i="22"/>
  <c r="C16" i="22"/>
  <c r="D16" i="22"/>
  <c r="C17" i="22"/>
  <c r="D17" i="22"/>
  <c r="C18" i="22"/>
  <c r="D18" i="22"/>
  <c r="C19" i="22"/>
  <c r="D19" i="22"/>
  <c r="C20" i="22"/>
  <c r="D20" i="22"/>
  <c r="C21" i="22"/>
  <c r="D21" i="22"/>
  <c r="C22" i="22"/>
  <c r="D22" i="22"/>
  <c r="C23" i="22"/>
  <c r="D23" i="22"/>
  <c r="C24" i="22"/>
  <c r="D24" i="22"/>
  <c r="C25" i="22"/>
  <c r="D25" i="22"/>
  <c r="C26" i="22"/>
  <c r="D26" i="22"/>
  <c r="C27" i="22"/>
  <c r="D27" i="22"/>
  <c r="C28" i="22"/>
  <c r="D28" i="22"/>
  <c r="C29" i="22"/>
  <c r="D29" i="22"/>
  <c r="C30" i="22"/>
  <c r="D30" i="22"/>
  <c r="C31" i="22"/>
  <c r="D31" i="22"/>
  <c r="C32" i="22"/>
  <c r="D32" i="22"/>
  <c r="C33" i="22"/>
  <c r="D33" i="22"/>
  <c r="C34" i="22"/>
  <c r="D34" i="22"/>
  <c r="C35" i="22"/>
  <c r="D35" i="22"/>
  <c r="C36" i="22"/>
  <c r="D36" i="22"/>
  <c r="C37" i="22"/>
  <c r="D37" i="22"/>
  <c r="C38" i="22"/>
  <c r="D38" i="22"/>
  <c r="C39" i="22"/>
  <c r="D39" i="22"/>
  <c r="C40" i="22"/>
  <c r="D40" i="22"/>
  <c r="C41" i="22"/>
  <c r="D41" i="22"/>
  <c r="C42" i="22"/>
  <c r="D42" i="22"/>
  <c r="C43" i="22"/>
  <c r="D43" i="22"/>
  <c r="C44" i="22"/>
  <c r="D44" i="22"/>
  <c r="C45" i="22"/>
  <c r="D45" i="22"/>
  <c r="C46" i="22"/>
  <c r="D46" i="22"/>
  <c r="C47" i="22"/>
  <c r="D47" i="22"/>
  <c r="C48" i="22"/>
  <c r="D48" i="22"/>
  <c r="D14" i="22"/>
  <c r="C14" i="22"/>
  <c r="B15" i="7"/>
  <c r="B16" i="7"/>
  <c r="C16" i="7"/>
  <c r="B17" i="7"/>
  <c r="C17" i="7"/>
  <c r="B18" i="7"/>
  <c r="C18" i="7"/>
  <c r="B19" i="7"/>
  <c r="C19" i="7"/>
  <c r="B20" i="7"/>
  <c r="C20" i="7"/>
  <c r="B21" i="7"/>
  <c r="C21" i="7"/>
  <c r="B22" i="7"/>
  <c r="C22" i="7"/>
  <c r="B23" i="7"/>
  <c r="C23" i="7"/>
  <c r="B24" i="7"/>
  <c r="C24" i="7"/>
  <c r="B25" i="7"/>
  <c r="C25" i="7"/>
  <c r="B26" i="7"/>
  <c r="C26" i="7"/>
  <c r="B27" i="7"/>
  <c r="C27" i="7"/>
  <c r="B28" i="7"/>
  <c r="C28" i="7"/>
  <c r="B29" i="7"/>
  <c r="C29" i="7"/>
  <c r="B30" i="7"/>
  <c r="B31" i="7"/>
  <c r="C31" i="7"/>
  <c r="B32" i="7"/>
  <c r="C32" i="7"/>
  <c r="B33" i="7"/>
  <c r="C33" i="7"/>
  <c r="B34" i="7"/>
  <c r="C34" i="7"/>
  <c r="B35" i="7"/>
  <c r="C35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B47" i="7"/>
  <c r="C47" i="7"/>
  <c r="B48" i="7"/>
  <c r="C48" i="7"/>
  <c r="B49" i="7"/>
  <c r="C49" i="7"/>
  <c r="C15" i="7"/>
  <c r="B15" i="6"/>
  <c r="B16" i="6"/>
  <c r="B17" i="6"/>
  <c r="B18" i="6"/>
  <c r="B19" i="6"/>
  <c r="B20" i="6"/>
  <c r="B21" i="6"/>
  <c r="B22" i="6"/>
  <c r="B23" i="6"/>
  <c r="B24" i="6"/>
  <c r="C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E14" i="6"/>
  <c r="E49" i="6"/>
  <c r="F14" i="6"/>
  <c r="F49" i="6"/>
  <c r="G14" i="6"/>
  <c r="G49" i="6"/>
  <c r="H14" i="6"/>
  <c r="H49" i="6"/>
  <c r="I14" i="6"/>
  <c r="I49" i="6"/>
  <c r="J14" i="6"/>
  <c r="J49" i="6"/>
  <c r="K14" i="6"/>
  <c r="K49" i="6"/>
  <c r="L14" i="6"/>
  <c r="L49" i="6"/>
  <c r="L50" i="6"/>
  <c r="M14" i="6"/>
  <c r="M49" i="6"/>
  <c r="N14" i="6"/>
  <c r="N49" i="6"/>
  <c r="O14" i="6"/>
  <c r="O49" i="6"/>
  <c r="P14" i="6"/>
  <c r="P49" i="6"/>
  <c r="Q14" i="6"/>
  <c r="Q49" i="6"/>
  <c r="R14" i="6"/>
  <c r="R49" i="6"/>
  <c r="O50" i="6"/>
  <c r="N50" i="6"/>
  <c r="F50" i="6"/>
  <c r="G50" i="6"/>
  <c r="M50" i="6"/>
  <c r="J50" i="6"/>
  <c r="K50" i="6"/>
  <c r="Q50" i="6"/>
  <c r="I50" i="6"/>
  <c r="D50" i="6"/>
  <c r="U50" i="6"/>
  <c r="AC50" i="6"/>
  <c r="AK50" i="6"/>
  <c r="AE50" i="6"/>
  <c r="X50" i="6"/>
  <c r="AN50" i="6"/>
  <c r="Y50" i="6"/>
  <c r="AO50" i="6"/>
  <c r="S50" i="6"/>
  <c r="AJ50" i="6"/>
  <c r="V50" i="6"/>
  <c r="AD50" i="6"/>
  <c r="AL50" i="6"/>
  <c r="W50" i="6"/>
  <c r="AM50" i="6"/>
  <c r="AF50" i="6"/>
  <c r="AG50" i="6"/>
  <c r="AA50" i="6"/>
  <c r="AQ50" i="6"/>
  <c r="AB50" i="6"/>
  <c r="Z50" i="6"/>
  <c r="AH50" i="6"/>
  <c r="AP50" i="6"/>
  <c r="AI50" i="6"/>
  <c r="T50" i="6"/>
  <c r="R50" i="6"/>
  <c r="P50" i="6"/>
  <c r="H50" i="6"/>
  <c r="Y16" i="2"/>
  <c r="Z16" i="2"/>
  <c r="AA16" i="2"/>
  <c r="AB16" i="2"/>
  <c r="AC16" i="2"/>
  <c r="AD16" i="2"/>
  <c r="AE16" i="2"/>
  <c r="Y17" i="2"/>
  <c r="Z17" i="2"/>
  <c r="AA17" i="2"/>
  <c r="AB17" i="2"/>
  <c r="AC17" i="2"/>
  <c r="AD17" i="2"/>
  <c r="AE17" i="2"/>
  <c r="Y18" i="2"/>
  <c r="Z18" i="2"/>
  <c r="AA18" i="2"/>
  <c r="AB18" i="2"/>
  <c r="AC18" i="2"/>
  <c r="AD18" i="2"/>
  <c r="AE18" i="2"/>
  <c r="Y19" i="2"/>
  <c r="Z19" i="2"/>
  <c r="AA19" i="2"/>
  <c r="AB19" i="2"/>
  <c r="AC19" i="2"/>
  <c r="AD19" i="2"/>
  <c r="AE19" i="2"/>
  <c r="Y20" i="2"/>
  <c r="Z20" i="2"/>
  <c r="AA20" i="2"/>
  <c r="AB20" i="2"/>
  <c r="AC20" i="2"/>
  <c r="AD20" i="2"/>
  <c r="AE20" i="2"/>
  <c r="Y21" i="2"/>
  <c r="Z21" i="2"/>
  <c r="AA21" i="2"/>
  <c r="AB21" i="2"/>
  <c r="AC21" i="2"/>
  <c r="AD21" i="2"/>
  <c r="AE21" i="2"/>
  <c r="Y22" i="2"/>
  <c r="Z22" i="2"/>
  <c r="AA22" i="2"/>
  <c r="AB22" i="2"/>
  <c r="AC22" i="2"/>
  <c r="AD22" i="2"/>
  <c r="AE22" i="2"/>
  <c r="Y23" i="2"/>
  <c r="Z23" i="2"/>
  <c r="AA23" i="2"/>
  <c r="AB23" i="2"/>
  <c r="AC23" i="2"/>
  <c r="AD23" i="2"/>
  <c r="AE23" i="2"/>
  <c r="Y24" i="2"/>
  <c r="Z24" i="2"/>
  <c r="AA24" i="2"/>
  <c r="AB24" i="2"/>
  <c r="AC24" i="2"/>
  <c r="AD24" i="2"/>
  <c r="AE24" i="2"/>
  <c r="Y25" i="2"/>
  <c r="Z25" i="2"/>
  <c r="AA25" i="2"/>
  <c r="AB25" i="2"/>
  <c r="AC25" i="2"/>
  <c r="AD25" i="2"/>
  <c r="AE25" i="2"/>
  <c r="Y26" i="2"/>
  <c r="Z26" i="2"/>
  <c r="AA26" i="2"/>
  <c r="AB26" i="2"/>
  <c r="AC26" i="2"/>
  <c r="AD26" i="2"/>
  <c r="AE26" i="2"/>
  <c r="Y27" i="2"/>
  <c r="Z27" i="2"/>
  <c r="AA27" i="2"/>
  <c r="AB27" i="2"/>
  <c r="AC27" i="2"/>
  <c r="AD27" i="2"/>
  <c r="AE27" i="2"/>
  <c r="Y28" i="2"/>
  <c r="Z28" i="2"/>
  <c r="AA28" i="2"/>
  <c r="AB28" i="2"/>
  <c r="AC28" i="2"/>
  <c r="AD28" i="2"/>
  <c r="AE28" i="2"/>
  <c r="Y29" i="2"/>
  <c r="Z29" i="2"/>
  <c r="AA29" i="2"/>
  <c r="AB29" i="2"/>
  <c r="AC29" i="2"/>
  <c r="AD29" i="2"/>
  <c r="AE29" i="2"/>
  <c r="Y30" i="2"/>
  <c r="Z30" i="2"/>
  <c r="AA30" i="2"/>
  <c r="AB30" i="2"/>
  <c r="AC30" i="2"/>
  <c r="AD30" i="2"/>
  <c r="AE30" i="2"/>
  <c r="Y31" i="2"/>
  <c r="Z31" i="2"/>
  <c r="AA31" i="2"/>
  <c r="AB31" i="2"/>
  <c r="AC31" i="2"/>
  <c r="AD31" i="2"/>
  <c r="AE31" i="2"/>
  <c r="Y32" i="2"/>
  <c r="Z32" i="2"/>
  <c r="AA32" i="2"/>
  <c r="AB32" i="2"/>
  <c r="AC32" i="2"/>
  <c r="AD32" i="2"/>
  <c r="AE32" i="2"/>
  <c r="Y33" i="2"/>
  <c r="Z33" i="2"/>
  <c r="AA33" i="2"/>
  <c r="AB33" i="2"/>
  <c r="AC33" i="2"/>
  <c r="AD33" i="2"/>
  <c r="AE33" i="2"/>
  <c r="Y34" i="2"/>
  <c r="Z34" i="2"/>
  <c r="AA34" i="2"/>
  <c r="AB34" i="2"/>
  <c r="AC34" i="2"/>
  <c r="AD34" i="2"/>
  <c r="AE34" i="2"/>
  <c r="Y35" i="2"/>
  <c r="Z35" i="2"/>
  <c r="AA35" i="2"/>
  <c r="AB35" i="2"/>
  <c r="AC35" i="2"/>
  <c r="AD35" i="2"/>
  <c r="AE35" i="2"/>
  <c r="Y36" i="2"/>
  <c r="Z36" i="2"/>
  <c r="AA36" i="2"/>
  <c r="AB36" i="2"/>
  <c r="AC36" i="2"/>
  <c r="AD36" i="2"/>
  <c r="AE36" i="2"/>
  <c r="Y37" i="2"/>
  <c r="Z37" i="2"/>
  <c r="AA37" i="2"/>
  <c r="AB37" i="2"/>
  <c r="AC37" i="2"/>
  <c r="AD37" i="2"/>
  <c r="AE37" i="2"/>
  <c r="Y38" i="2"/>
  <c r="Z38" i="2"/>
  <c r="AA38" i="2"/>
  <c r="AB38" i="2"/>
  <c r="AC38" i="2"/>
  <c r="AD38" i="2"/>
  <c r="AE38" i="2"/>
  <c r="Y39" i="2"/>
  <c r="Z39" i="2"/>
  <c r="AA39" i="2"/>
  <c r="AB39" i="2"/>
  <c r="AC39" i="2"/>
  <c r="AD39" i="2"/>
  <c r="AE39" i="2"/>
  <c r="Y40" i="2"/>
  <c r="Z40" i="2"/>
  <c r="AA40" i="2"/>
  <c r="AB40" i="2"/>
  <c r="AC40" i="2"/>
  <c r="AD40" i="2"/>
  <c r="AE40" i="2"/>
  <c r="Y41" i="2"/>
  <c r="Z41" i="2"/>
  <c r="AA41" i="2"/>
  <c r="AB41" i="2"/>
  <c r="AC41" i="2"/>
  <c r="AD41" i="2"/>
  <c r="AE41" i="2"/>
  <c r="Y42" i="2"/>
  <c r="Z42" i="2"/>
  <c r="AA42" i="2"/>
  <c r="AB42" i="2"/>
  <c r="AC42" i="2"/>
  <c r="AD42" i="2"/>
  <c r="AE42" i="2"/>
  <c r="Y43" i="2"/>
  <c r="Z43" i="2"/>
  <c r="AA43" i="2"/>
  <c r="AB43" i="2"/>
  <c r="AC43" i="2"/>
  <c r="AD43" i="2"/>
  <c r="AE43" i="2"/>
  <c r="Y44" i="2"/>
  <c r="Z44" i="2"/>
  <c r="AA44" i="2"/>
  <c r="AB44" i="2"/>
  <c r="AC44" i="2"/>
  <c r="AD44" i="2"/>
  <c r="AE44" i="2"/>
  <c r="Y45" i="2"/>
  <c r="Z45" i="2"/>
  <c r="AA45" i="2"/>
  <c r="AB45" i="2"/>
  <c r="AC45" i="2"/>
  <c r="AD45" i="2"/>
  <c r="AE45" i="2"/>
  <c r="Y46" i="2"/>
  <c r="Z46" i="2"/>
  <c r="AA46" i="2"/>
  <c r="AB46" i="2"/>
  <c r="AC46" i="2"/>
  <c r="AD46" i="2"/>
  <c r="AE46" i="2"/>
  <c r="Y47" i="2"/>
  <c r="Z47" i="2"/>
  <c r="AA47" i="2"/>
  <c r="AB47" i="2"/>
  <c r="AC47" i="2"/>
  <c r="AD47" i="2"/>
  <c r="AE47" i="2"/>
  <c r="Y48" i="2"/>
  <c r="Z48" i="2"/>
  <c r="AA48" i="2"/>
  <c r="AB48" i="2"/>
  <c r="AC48" i="2"/>
  <c r="AD48" i="2"/>
  <c r="AE48" i="2"/>
  <c r="Y49" i="2"/>
  <c r="Z49" i="2"/>
  <c r="AA49" i="2"/>
  <c r="AB49" i="2"/>
  <c r="AC49" i="2"/>
  <c r="AD49" i="2"/>
  <c r="AE49" i="2"/>
  <c r="AE15" i="2"/>
  <c r="AD15" i="2"/>
  <c r="AC15" i="2"/>
  <c r="AB15" i="2"/>
  <c r="AA15" i="2"/>
  <c r="Z15" i="2"/>
  <c r="Y15" i="2"/>
  <c r="J49" i="22"/>
  <c r="J50" i="22"/>
  <c r="K49" i="22"/>
  <c r="K50" i="22"/>
  <c r="L49" i="22"/>
  <c r="L50" i="22"/>
  <c r="M49" i="22"/>
  <c r="M50" i="22"/>
  <c r="N49" i="22"/>
  <c r="N50" i="22"/>
  <c r="O49" i="22"/>
  <c r="O50" i="22"/>
  <c r="P49" i="22"/>
  <c r="P50" i="22"/>
  <c r="Q49" i="22"/>
  <c r="Q50" i="22"/>
  <c r="R49" i="22"/>
  <c r="R50" i="22"/>
  <c r="S49" i="22"/>
  <c r="S50" i="22"/>
  <c r="AI15" i="22"/>
  <c r="AI16" i="22"/>
  <c r="AI17" i="22"/>
  <c r="AI18" i="22"/>
  <c r="AI19" i="22"/>
  <c r="AI20" i="22"/>
  <c r="AI21" i="22"/>
  <c r="AI22" i="22"/>
  <c r="AI23" i="22"/>
  <c r="AI24" i="22"/>
  <c r="AI25" i="22"/>
  <c r="AI26" i="22"/>
  <c r="AI27" i="22"/>
  <c r="AI28" i="22"/>
  <c r="AI29" i="22"/>
  <c r="AI30" i="22"/>
  <c r="AI31" i="22"/>
  <c r="AI32" i="22"/>
  <c r="AI33" i="22"/>
  <c r="AI34" i="22"/>
  <c r="AI35" i="22"/>
  <c r="AI36" i="22"/>
  <c r="AI37" i="22"/>
  <c r="AI38" i="22"/>
  <c r="AI39" i="22"/>
  <c r="AI40" i="22"/>
  <c r="AI41" i="22"/>
  <c r="AI42" i="22"/>
  <c r="AI43" i="22"/>
  <c r="AI44" i="22"/>
  <c r="AI45" i="22"/>
  <c r="AI46" i="22"/>
  <c r="AI47" i="22"/>
  <c r="AI48" i="22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41" i="7"/>
  <c r="AC42" i="7"/>
  <c r="AC43" i="7"/>
  <c r="AC44" i="7"/>
  <c r="AC45" i="7"/>
  <c r="AC46" i="7"/>
  <c r="AC47" i="7"/>
  <c r="AC48" i="7"/>
  <c r="AC49" i="7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39" i="6"/>
  <c r="AR40" i="6"/>
  <c r="AR41" i="6"/>
  <c r="AR42" i="6"/>
  <c r="AR43" i="6"/>
  <c r="AR44" i="6"/>
  <c r="AR45" i="6"/>
  <c r="AR46" i="6"/>
  <c r="AR47" i="6"/>
  <c r="AR48" i="6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Y32" i="20"/>
  <c r="Y33" i="20"/>
  <c r="AT43" i="6"/>
  <c r="AX43" i="6"/>
  <c r="AU43" i="6"/>
  <c r="AW43" i="6"/>
  <c r="AY43" i="6"/>
  <c r="AV43" i="6"/>
  <c r="AZ43" i="6"/>
  <c r="AT35" i="6"/>
  <c r="AE36" i="7"/>
  <c r="AK35" i="22"/>
  <c r="D36" i="10"/>
  <c r="AX35" i="6"/>
  <c r="AU35" i="6"/>
  <c r="AY35" i="6"/>
  <c r="AV35" i="6"/>
  <c r="AW35" i="6"/>
  <c r="AZ35" i="6"/>
  <c r="AH48" i="7"/>
  <c r="AI48" i="7"/>
  <c r="AE48" i="7"/>
  <c r="AJ48" i="7"/>
  <c r="AK48" i="7"/>
  <c r="AF48" i="7"/>
  <c r="AG48" i="7"/>
  <c r="AG31" i="7"/>
  <c r="AH31" i="7"/>
  <c r="AE31" i="7"/>
  <c r="AT30" i="6"/>
  <c r="AK30" i="22"/>
  <c r="D31" i="10"/>
  <c r="AI31" i="7"/>
  <c r="AJ31" i="7"/>
  <c r="AF31" i="7"/>
  <c r="AK31" i="7"/>
  <c r="AJ25" i="7"/>
  <c r="AK25" i="7"/>
  <c r="AG25" i="7"/>
  <c r="AE25" i="7"/>
  <c r="AF25" i="7"/>
  <c r="AH25" i="7"/>
  <c r="AI25" i="7"/>
  <c r="AJ17" i="7"/>
  <c r="AK17" i="7"/>
  <c r="AG17" i="7"/>
  <c r="AE17" i="7"/>
  <c r="AI17" i="7"/>
  <c r="AF17" i="7"/>
  <c r="AH17" i="7"/>
  <c r="AZ42" i="6"/>
  <c r="AW42" i="6"/>
  <c r="AV42" i="6"/>
  <c r="AX42" i="6"/>
  <c r="AY42" i="6"/>
  <c r="AT42" i="6"/>
  <c r="AE43" i="7"/>
  <c r="AK42" i="22"/>
  <c r="D43" i="10"/>
  <c r="AU42" i="6"/>
  <c r="AZ34" i="6"/>
  <c r="AW34" i="6"/>
  <c r="AH35" i="7"/>
  <c r="AN34" i="22"/>
  <c r="G35" i="10"/>
  <c r="AT34" i="6"/>
  <c r="AE35" i="7"/>
  <c r="AK34" i="22"/>
  <c r="D35" i="10"/>
  <c r="AX34" i="6"/>
  <c r="AY34" i="6"/>
  <c r="AU34" i="6"/>
  <c r="AV34" i="6"/>
  <c r="AG47" i="7"/>
  <c r="AH47" i="7"/>
  <c r="AF47" i="7"/>
  <c r="AI47" i="7"/>
  <c r="AK47" i="7"/>
  <c r="AJ47" i="7"/>
  <c r="AE47" i="7"/>
  <c r="AI41" i="7"/>
  <c r="AJ41" i="7"/>
  <c r="AF41" i="7"/>
  <c r="AK41" i="7"/>
  <c r="AG41" i="7"/>
  <c r="AH41" i="7"/>
  <c r="AE41" i="7"/>
  <c r="AI36" i="7"/>
  <c r="AG36" i="7"/>
  <c r="AH36" i="7"/>
  <c r="AK36" i="7"/>
  <c r="AQ35" i="22"/>
  <c r="J36" i="10"/>
  <c r="AJ36" i="7"/>
  <c r="AF36" i="7"/>
  <c r="AI24" i="7"/>
  <c r="AJ24" i="7"/>
  <c r="AF24" i="7"/>
  <c r="AG24" i="7"/>
  <c r="AH24" i="7"/>
  <c r="AK24" i="7"/>
  <c r="AE24" i="7"/>
  <c r="AI16" i="7"/>
  <c r="AJ16" i="7"/>
  <c r="AF16" i="7"/>
  <c r="AE16" i="7"/>
  <c r="AK16" i="7"/>
  <c r="AG16" i="7"/>
  <c r="AH16" i="7"/>
  <c r="AK45" i="22"/>
  <c r="AO45" i="22"/>
  <c r="AN45" i="22"/>
  <c r="AP45" i="22"/>
  <c r="AQ45" i="22"/>
  <c r="AZ45" i="6"/>
  <c r="AK46" i="7"/>
  <c r="J46" i="10"/>
  <c r="AL45" i="22"/>
  <c r="AM45" i="22"/>
  <c r="AN41" i="22"/>
  <c r="AW41" i="6"/>
  <c r="AH42" i="7"/>
  <c r="G42" i="10"/>
  <c r="AO41" i="22"/>
  <c r="AK41" i="22"/>
  <c r="AQ41" i="22"/>
  <c r="AM41" i="22"/>
  <c r="AP41" i="22"/>
  <c r="AL41" i="22"/>
  <c r="AK37" i="22"/>
  <c r="AO37" i="22"/>
  <c r="AL37" i="22"/>
  <c r="AM37" i="22"/>
  <c r="AN37" i="22"/>
  <c r="AP37" i="22"/>
  <c r="AQ37" i="22"/>
  <c r="AN33" i="22"/>
  <c r="AO33" i="22"/>
  <c r="AK33" i="22"/>
  <c r="AT33" i="6"/>
  <c r="AE34" i="7"/>
  <c r="D34" i="10"/>
  <c r="AP33" i="22"/>
  <c r="AL33" i="22"/>
  <c r="AM33" i="22"/>
  <c r="AQ33" i="22"/>
  <c r="AK29" i="22"/>
  <c r="AO29" i="22"/>
  <c r="AL29" i="22"/>
  <c r="AQ29" i="22"/>
  <c r="AM29" i="22"/>
  <c r="AP29" i="22"/>
  <c r="AN29" i="22"/>
  <c r="AN25" i="22"/>
  <c r="AO25" i="22"/>
  <c r="AK25" i="22"/>
  <c r="AM25" i="22"/>
  <c r="AP25" i="22"/>
  <c r="AQ25" i="22"/>
  <c r="AL25" i="22"/>
  <c r="AK21" i="22"/>
  <c r="AO21" i="22"/>
  <c r="AP21" i="22"/>
  <c r="AQ21" i="22"/>
  <c r="AN21" i="22"/>
  <c r="AL21" i="22"/>
  <c r="AM21" i="22"/>
  <c r="AN17" i="22"/>
  <c r="AO17" i="22"/>
  <c r="AK17" i="22"/>
  <c r="AL17" i="22"/>
  <c r="AM17" i="22"/>
  <c r="AP17" i="22"/>
  <c r="AQ17" i="22"/>
  <c r="AY41" i="6"/>
  <c r="AZ41" i="6"/>
  <c r="AV41" i="6"/>
  <c r="AU41" i="6"/>
  <c r="AF42" i="7"/>
  <c r="E42" i="10"/>
  <c r="AT41" i="6"/>
  <c r="AX41" i="6"/>
  <c r="AY33" i="6"/>
  <c r="AZ33" i="6"/>
  <c r="AV33" i="6"/>
  <c r="AU33" i="6"/>
  <c r="AW33" i="6"/>
  <c r="AX33" i="6"/>
  <c r="AT25" i="6"/>
  <c r="AX25" i="6"/>
  <c r="AY25" i="6"/>
  <c r="AZ25" i="6"/>
  <c r="AV25" i="6"/>
  <c r="AW25" i="6"/>
  <c r="AH26" i="7"/>
  <c r="G26" i="10"/>
  <c r="AU25" i="6"/>
  <c r="AF46" i="7"/>
  <c r="AG46" i="7"/>
  <c r="AE46" i="7"/>
  <c r="AI46" i="7"/>
  <c r="AJ46" i="7"/>
  <c r="AH46" i="7"/>
  <c r="AK35" i="7"/>
  <c r="AF35" i="7"/>
  <c r="AG35" i="7"/>
  <c r="AI35" i="7"/>
  <c r="AJ35" i="7"/>
  <c r="AH23" i="7"/>
  <c r="AI23" i="7"/>
  <c r="AE23" i="7"/>
  <c r="AF23" i="7"/>
  <c r="AG23" i="7"/>
  <c r="AJ23" i="7"/>
  <c r="AK23" i="7"/>
  <c r="AZ24" i="6"/>
  <c r="AQ24" i="22"/>
  <c r="J25" i="10"/>
  <c r="AW24" i="6"/>
  <c r="AT24" i="6"/>
  <c r="AK24" i="22"/>
  <c r="D25" i="10"/>
  <c r="AU24" i="6"/>
  <c r="AV24" i="6"/>
  <c r="AX24" i="6"/>
  <c r="AO24" i="22"/>
  <c r="H25" i="10"/>
  <c r="AY24" i="6"/>
  <c r="AE45" i="7"/>
  <c r="AF45" i="7"/>
  <c r="AJ45" i="7"/>
  <c r="AH45" i="7"/>
  <c r="AI45" i="7"/>
  <c r="AK45" i="7"/>
  <c r="AG45" i="7"/>
  <c r="AJ34" i="7"/>
  <c r="AK34" i="7"/>
  <c r="AG34" i="7"/>
  <c r="F34" i="10"/>
  <c r="AH34" i="7"/>
  <c r="AI34" i="7"/>
  <c r="AF34" i="7"/>
  <c r="AG22" i="7"/>
  <c r="AH22" i="7"/>
  <c r="AI22" i="7"/>
  <c r="AJ22" i="7"/>
  <c r="AK22" i="7"/>
  <c r="AE22" i="7"/>
  <c r="AF22" i="7"/>
  <c r="AQ44" i="22"/>
  <c r="AN44" i="22"/>
  <c r="AO44" i="22"/>
  <c r="AK44" i="22"/>
  <c r="AL44" i="22"/>
  <c r="AM44" i="22"/>
  <c r="AP44" i="22"/>
  <c r="AQ36" i="22"/>
  <c r="AN36" i="22"/>
  <c r="AM36" i="22"/>
  <c r="AO36" i="22"/>
  <c r="AP36" i="22"/>
  <c r="AL36" i="22"/>
  <c r="AK36" i="22"/>
  <c r="AQ28" i="22"/>
  <c r="AN28" i="22"/>
  <c r="AL28" i="22"/>
  <c r="AK28" i="22"/>
  <c r="AM28" i="22"/>
  <c r="AO28" i="22"/>
  <c r="AP28" i="22"/>
  <c r="AM24" i="22"/>
  <c r="AN24" i="22"/>
  <c r="AL24" i="22"/>
  <c r="AP24" i="22"/>
  <c r="AQ20" i="22"/>
  <c r="AN20" i="22"/>
  <c r="AK20" i="22"/>
  <c r="AO20" i="22"/>
  <c r="AL20" i="22"/>
  <c r="AP20" i="22"/>
  <c r="AM20" i="22"/>
  <c r="AM16" i="22"/>
  <c r="AN16" i="22"/>
  <c r="AL16" i="22"/>
  <c r="AQ16" i="22"/>
  <c r="AO16" i="22"/>
  <c r="AP16" i="22"/>
  <c r="AK16" i="22"/>
  <c r="AW39" i="6"/>
  <c r="AH40" i="7"/>
  <c r="AN39" i="22"/>
  <c r="G40" i="10"/>
  <c r="AX39" i="6"/>
  <c r="AT39" i="6"/>
  <c r="AV39" i="6"/>
  <c r="AU39" i="6"/>
  <c r="AY39" i="6"/>
  <c r="AZ39" i="6"/>
  <c r="AW31" i="6"/>
  <c r="AX31" i="6"/>
  <c r="AT31" i="6"/>
  <c r="AV31" i="6"/>
  <c r="AY31" i="6"/>
  <c r="AZ31" i="6"/>
  <c r="AU31" i="6"/>
  <c r="AG39" i="7"/>
  <c r="AH39" i="7"/>
  <c r="AK39" i="7"/>
  <c r="AF39" i="7"/>
  <c r="AI39" i="7"/>
  <c r="AE39" i="7"/>
  <c r="AJ39" i="7"/>
  <c r="AE28" i="7"/>
  <c r="AF28" i="7"/>
  <c r="AJ28" i="7"/>
  <c r="AI28" i="7"/>
  <c r="AG28" i="7"/>
  <c r="AH28" i="7"/>
  <c r="AK28" i="7"/>
  <c r="AF21" i="7"/>
  <c r="AG21" i="7"/>
  <c r="AK21" i="7"/>
  <c r="AI21" i="7"/>
  <c r="AE21" i="7"/>
  <c r="AH21" i="7"/>
  <c r="AJ21" i="7"/>
  <c r="AU46" i="6"/>
  <c r="AL46" i="22"/>
  <c r="E47" i="10"/>
  <c r="AV46" i="6"/>
  <c r="AZ46" i="6"/>
  <c r="AX46" i="6"/>
  <c r="AY46" i="6"/>
  <c r="AT46" i="6"/>
  <c r="AW46" i="6"/>
  <c r="AF38" i="7"/>
  <c r="AG38" i="7"/>
  <c r="AK38" i="7"/>
  <c r="AE38" i="7"/>
  <c r="AH38" i="7"/>
  <c r="AI38" i="7"/>
  <c r="AX37" i="6"/>
  <c r="H38" i="10"/>
  <c r="AJ38" i="7"/>
  <c r="AT45" i="6"/>
  <c r="AU45" i="6"/>
  <c r="AY45" i="6"/>
  <c r="AV45" i="6"/>
  <c r="AW45" i="6"/>
  <c r="AX45" i="6"/>
  <c r="H46" i="10"/>
  <c r="AU37" i="6"/>
  <c r="AV37" i="6"/>
  <c r="AZ37" i="6"/>
  <c r="AT37" i="6"/>
  <c r="D38" i="10"/>
  <c r="AW37" i="6"/>
  <c r="AY37" i="6"/>
  <c r="AU29" i="6"/>
  <c r="AV29" i="6"/>
  <c r="AZ29" i="6"/>
  <c r="AX29" i="6"/>
  <c r="AY29" i="6"/>
  <c r="AT29" i="6"/>
  <c r="AW29" i="6"/>
  <c r="AI49" i="7"/>
  <c r="AJ49" i="7"/>
  <c r="AF49" i="7"/>
  <c r="AE49" i="7"/>
  <c r="AK49" i="7"/>
  <c r="AG49" i="7"/>
  <c r="AH49" i="7"/>
  <c r="AK43" i="7"/>
  <c r="AH43" i="7"/>
  <c r="AI43" i="7"/>
  <c r="AJ43" i="7"/>
  <c r="AF43" i="7"/>
  <c r="AG43" i="7"/>
  <c r="AM42" i="22"/>
  <c r="F43" i="10"/>
  <c r="AK26" i="7"/>
  <c r="AF26" i="7"/>
  <c r="AG26" i="7"/>
  <c r="AI26" i="7"/>
  <c r="H26" i="10"/>
  <c r="AJ26" i="7"/>
  <c r="AE26" i="7"/>
  <c r="D26" i="10"/>
  <c r="AE19" i="7"/>
  <c r="AI19" i="7"/>
  <c r="AF19" i="7"/>
  <c r="AH19" i="7"/>
  <c r="AJ19" i="7"/>
  <c r="AG19" i="7"/>
  <c r="AK19" i="7"/>
  <c r="AU48" i="6"/>
  <c r="AV48" i="6"/>
  <c r="AW48" i="6"/>
  <c r="AN48" i="22"/>
  <c r="G49" i="10"/>
  <c r="AX48" i="6"/>
  <c r="AT48" i="6"/>
  <c r="AY48" i="6"/>
  <c r="AZ48" i="6"/>
  <c r="AQ48" i="22"/>
  <c r="J49" i="10"/>
  <c r="AX40" i="6"/>
  <c r="AY40" i="6"/>
  <c r="AU40" i="6"/>
  <c r="AW40" i="6"/>
  <c r="AN40" i="22"/>
  <c r="G41" i="10"/>
  <c r="AZ40" i="6"/>
  <c r="AT40" i="6"/>
  <c r="AV40" i="6"/>
  <c r="AX32" i="6"/>
  <c r="AY32" i="6"/>
  <c r="AU32" i="6"/>
  <c r="AT32" i="6"/>
  <c r="AV32" i="6"/>
  <c r="AG33" i="7"/>
  <c r="AM32" i="22"/>
  <c r="F33" i="10"/>
  <c r="AW32" i="6"/>
  <c r="AZ32" i="6"/>
  <c r="AI40" i="7"/>
  <c r="AE40" i="7"/>
  <c r="AJ40" i="7"/>
  <c r="AF40" i="7"/>
  <c r="AG40" i="7"/>
  <c r="AK40" i="7"/>
  <c r="AF29" i="7"/>
  <c r="AG29" i="7"/>
  <c r="AK29" i="7"/>
  <c r="AZ28" i="6"/>
  <c r="J29" i="10"/>
  <c r="AJ29" i="7"/>
  <c r="AE29" i="7"/>
  <c r="AT28" i="6"/>
  <c r="D29" i="10"/>
  <c r="AH29" i="7"/>
  <c r="AI29" i="7"/>
  <c r="AM48" i="22"/>
  <c r="AK48" i="22"/>
  <c r="AL48" i="22"/>
  <c r="AO48" i="22"/>
  <c r="AP48" i="22"/>
  <c r="AM40" i="22"/>
  <c r="AK40" i="22"/>
  <c r="AP40" i="22"/>
  <c r="AL40" i="22"/>
  <c r="E41" i="10"/>
  <c r="AQ40" i="22"/>
  <c r="AO40" i="22"/>
  <c r="AN32" i="22"/>
  <c r="AH33" i="7"/>
  <c r="G33" i="10"/>
  <c r="AP32" i="22"/>
  <c r="AQ32" i="22"/>
  <c r="AK32" i="22"/>
  <c r="AO32" i="22"/>
  <c r="AL32" i="22"/>
  <c r="AT47" i="6"/>
  <c r="AW47" i="6"/>
  <c r="AU47" i="6"/>
  <c r="AV47" i="6"/>
  <c r="AX47" i="6"/>
  <c r="AY47" i="6"/>
  <c r="AP47" i="22"/>
  <c r="I48" i="10"/>
  <c r="AZ47" i="6"/>
  <c r="AQ47" i="22"/>
  <c r="J48" i="10"/>
  <c r="AV38" i="6"/>
  <c r="AW38" i="6"/>
  <c r="AY38" i="6"/>
  <c r="AZ38" i="6"/>
  <c r="AU38" i="6"/>
  <c r="AX38" i="6"/>
  <c r="AT38" i="6"/>
  <c r="AV30" i="6"/>
  <c r="AW30" i="6"/>
  <c r="AU30" i="6"/>
  <c r="AZ30" i="6"/>
  <c r="AX30" i="6"/>
  <c r="AY30" i="6"/>
  <c r="AE44" i="7"/>
  <c r="AK43" i="22"/>
  <c r="D44" i="10"/>
  <c r="AI44" i="7"/>
  <c r="AF44" i="7"/>
  <c r="AG44" i="7"/>
  <c r="AK44" i="7"/>
  <c r="AH44" i="7"/>
  <c r="AJ44" i="7"/>
  <c r="AI33" i="7"/>
  <c r="AJ33" i="7"/>
  <c r="AF33" i="7"/>
  <c r="AE33" i="7"/>
  <c r="AK33" i="7"/>
  <c r="AE27" i="7"/>
  <c r="AI27" i="7"/>
  <c r="AK27" i="7"/>
  <c r="AF27" i="7"/>
  <c r="AG27" i="7"/>
  <c r="AH27" i="7"/>
  <c r="AJ27" i="7"/>
  <c r="AE20" i="7"/>
  <c r="AF20" i="7"/>
  <c r="AJ20" i="7"/>
  <c r="AI20" i="7"/>
  <c r="AK20" i="7"/>
  <c r="AG20" i="7"/>
  <c r="AH20" i="7"/>
  <c r="AL47" i="22"/>
  <c r="AM47" i="22"/>
  <c r="AN47" i="22"/>
  <c r="AO47" i="22"/>
  <c r="AK47" i="22"/>
  <c r="AP43" i="22"/>
  <c r="AQ43" i="22"/>
  <c r="AM43" i="22"/>
  <c r="AO43" i="22"/>
  <c r="AL43" i="22"/>
  <c r="AN43" i="22"/>
  <c r="AL39" i="22"/>
  <c r="AM39" i="22"/>
  <c r="AQ39" i="22"/>
  <c r="J40" i="10"/>
  <c r="AK39" i="22"/>
  <c r="AO39" i="22"/>
  <c r="AP39" i="22"/>
  <c r="I40" i="10"/>
  <c r="AP35" i="22"/>
  <c r="I36" i="10"/>
  <c r="AM35" i="22"/>
  <c r="AL35" i="22"/>
  <c r="AN35" i="22"/>
  <c r="AO35" i="22"/>
  <c r="AL31" i="22"/>
  <c r="AF32" i="7"/>
  <c r="E32" i="10"/>
  <c r="AM31" i="22"/>
  <c r="AQ31" i="22"/>
  <c r="AO31" i="22"/>
  <c r="AK31" i="22"/>
  <c r="AN31" i="22"/>
  <c r="AP31" i="22"/>
  <c r="AP27" i="22"/>
  <c r="AQ27" i="22"/>
  <c r="AM27" i="22"/>
  <c r="AL27" i="22"/>
  <c r="AN27" i="22"/>
  <c r="AO27" i="22"/>
  <c r="AK27" i="22"/>
  <c r="AL23" i="22"/>
  <c r="AM23" i="22"/>
  <c r="AQ23" i="22"/>
  <c r="AO23" i="22"/>
  <c r="AP23" i="22"/>
  <c r="AK23" i="22"/>
  <c r="AN23" i="22"/>
  <c r="AP19" i="22"/>
  <c r="AQ19" i="22"/>
  <c r="AM19" i="22"/>
  <c r="AK19" i="22"/>
  <c r="AL19" i="22"/>
  <c r="AN19" i="22"/>
  <c r="AO19" i="22"/>
  <c r="AL15" i="22"/>
  <c r="AM15" i="22"/>
  <c r="AQ15" i="22"/>
  <c r="AN15" i="22"/>
  <c r="AK15" i="22"/>
  <c r="AO15" i="22"/>
  <c r="AP15" i="22"/>
  <c r="AT36" i="6"/>
  <c r="AU36" i="6"/>
  <c r="AY36" i="6"/>
  <c r="AZ36" i="6"/>
  <c r="AV36" i="6"/>
  <c r="AW36" i="6"/>
  <c r="AX36" i="6"/>
  <c r="AU28" i="6"/>
  <c r="E29" i="10"/>
  <c r="AY28" i="6"/>
  <c r="AW28" i="6"/>
  <c r="AV28" i="6"/>
  <c r="AX28" i="6"/>
  <c r="AI42" i="7"/>
  <c r="H42" i="10"/>
  <c r="AJ42" i="7"/>
  <c r="AK42" i="7"/>
  <c r="AG42" i="7"/>
  <c r="AE42" i="7"/>
  <c r="AE37" i="7"/>
  <c r="AF37" i="7"/>
  <c r="AJ37" i="7"/>
  <c r="AG37" i="7"/>
  <c r="AI37" i="7"/>
  <c r="AK37" i="7"/>
  <c r="AH37" i="7"/>
  <c r="AH32" i="7"/>
  <c r="AI32" i="7"/>
  <c r="AE32" i="7"/>
  <c r="AJ32" i="7"/>
  <c r="AK32" i="7"/>
  <c r="AG32" i="7"/>
  <c r="AK18" i="7"/>
  <c r="AH18" i="7"/>
  <c r="AJ18" i="7"/>
  <c r="AE18" i="7"/>
  <c r="AI18" i="7"/>
  <c r="AF18" i="7"/>
  <c r="AG18" i="7"/>
  <c r="AK46" i="22"/>
  <c r="AP46" i="22"/>
  <c r="AM46" i="22"/>
  <c r="AN46" i="22"/>
  <c r="AO46" i="22"/>
  <c r="AQ46" i="22"/>
  <c r="J47" i="10"/>
  <c r="AO42" i="22"/>
  <c r="H43" i="10"/>
  <c r="AP42" i="22"/>
  <c r="AL42" i="22"/>
  <c r="AN42" i="22"/>
  <c r="G43" i="10"/>
  <c r="AQ42" i="22"/>
  <c r="AK38" i="22"/>
  <c r="AL38" i="22"/>
  <c r="AP38" i="22"/>
  <c r="AM38" i="22"/>
  <c r="AN38" i="22"/>
  <c r="AO38" i="22"/>
  <c r="AQ38" i="22"/>
  <c r="AO34" i="22"/>
  <c r="H35" i="10"/>
  <c r="AP34" i="22"/>
  <c r="AL34" i="22"/>
  <c r="AQ34" i="22"/>
  <c r="AM34" i="22"/>
  <c r="AL30" i="22"/>
  <c r="AP30" i="22"/>
  <c r="AQ30" i="22"/>
  <c r="AM30" i="22"/>
  <c r="AN30" i="22"/>
  <c r="AO30" i="22"/>
  <c r="AO26" i="22"/>
  <c r="AP26" i="22"/>
  <c r="AL26" i="22"/>
  <c r="AK26" i="22"/>
  <c r="AM26" i="22"/>
  <c r="AQ26" i="22"/>
  <c r="AN26" i="22"/>
  <c r="AK22" i="22"/>
  <c r="AL22" i="22"/>
  <c r="AP22" i="22"/>
  <c r="AM22" i="22"/>
  <c r="AN22" i="22"/>
  <c r="AO22" i="22"/>
  <c r="AQ22" i="22"/>
  <c r="AO18" i="22"/>
  <c r="AP18" i="22"/>
  <c r="AL18" i="22"/>
  <c r="AK18" i="22"/>
  <c r="AM18" i="22"/>
  <c r="AQ18" i="22"/>
  <c r="AN18" i="22"/>
  <c r="J41" i="10"/>
  <c r="E48" i="10"/>
  <c r="H31" i="10"/>
  <c r="I47" i="10"/>
  <c r="E25" i="10"/>
  <c r="D47" i="10"/>
  <c r="I32" i="10"/>
  <c r="I25" i="10"/>
  <c r="J37" i="10"/>
  <c r="D48" i="10"/>
  <c r="E43" i="10"/>
  <c r="F26" i="10"/>
  <c r="F25" i="10"/>
  <c r="G48" i="10"/>
  <c r="F36" i="10"/>
  <c r="E20" i="4"/>
  <c r="D20" i="4"/>
  <c r="C20" i="4"/>
  <c r="K20" i="4"/>
  <c r="J20" i="4"/>
  <c r="I20" i="4"/>
  <c r="H20" i="4"/>
  <c r="G20" i="4"/>
  <c r="F20" i="4"/>
  <c r="V44" i="20"/>
  <c r="Y44" i="20"/>
  <c r="J39" i="10"/>
  <c r="F49" i="10"/>
  <c r="F40" i="10"/>
  <c r="G34" i="10"/>
  <c r="J44" i="10"/>
  <c r="H47" i="10"/>
  <c r="D33" i="10"/>
  <c r="I41" i="10"/>
  <c r="D41" i="10"/>
  <c r="F41" i="10"/>
  <c r="H41" i="10"/>
  <c r="K41" i="10"/>
  <c r="L41" i="10"/>
  <c r="I49" i="10"/>
  <c r="J38" i="10"/>
  <c r="H39" i="10"/>
  <c r="F32" i="10"/>
  <c r="E34" i="10"/>
  <c r="F42" i="10"/>
  <c r="F44" i="10"/>
  <c r="E44" i="10"/>
  <c r="G44" i="10"/>
  <c r="H44" i="10"/>
  <c r="I44" i="10"/>
  <c r="K44" i="10"/>
  <c r="L44" i="10"/>
  <c r="H37" i="10"/>
  <c r="H34" i="10"/>
  <c r="D42" i="10"/>
  <c r="F35" i="10"/>
  <c r="G32" i="10"/>
  <c r="G25" i="10"/>
  <c r="E35" i="10"/>
  <c r="D37" i="10"/>
  <c r="E37" i="10"/>
  <c r="J32" i="10"/>
  <c r="E40" i="10"/>
  <c r="I33" i="10"/>
  <c r="D49" i="10"/>
  <c r="D46" i="10"/>
  <c r="E36" i="10"/>
  <c r="F48" i="10"/>
  <c r="D32" i="10"/>
  <c r="H32" i="10"/>
  <c r="K32" i="10"/>
  <c r="L32" i="10"/>
  <c r="H48" i="10"/>
  <c r="J33" i="10"/>
  <c r="H49" i="10"/>
  <c r="H33" i="10"/>
  <c r="H40" i="10"/>
  <c r="D40" i="10"/>
  <c r="H29" i="10"/>
  <c r="H36" i="10"/>
  <c r="G36" i="10"/>
  <c r="K36" i="10"/>
  <c r="L36" i="10"/>
  <c r="J31" i="10"/>
  <c r="E31" i="10"/>
  <c r="E26" i="10"/>
  <c r="I31" i="10"/>
  <c r="E39" i="10"/>
  <c r="G38" i="10"/>
  <c r="I38" i="10"/>
  <c r="E33" i="10"/>
  <c r="E49" i="10"/>
  <c r="G31" i="10"/>
  <c r="G47" i="10"/>
  <c r="I46" i="10"/>
  <c r="F37" i="10"/>
  <c r="K48" i="10"/>
  <c r="L48" i="10"/>
  <c r="I29" i="10"/>
  <c r="G37" i="10"/>
  <c r="K25" i="10"/>
  <c r="L25" i="10"/>
  <c r="D39" i="10"/>
  <c r="F31" i="10"/>
  <c r="F38" i="10"/>
  <c r="I37" i="10"/>
  <c r="I39" i="10"/>
  <c r="I42" i="10"/>
  <c r="J42" i="10"/>
  <c r="J35" i="10"/>
  <c r="F47" i="10"/>
  <c r="F29" i="10"/>
  <c r="E46" i="10"/>
  <c r="G29" i="10"/>
  <c r="I43" i="10"/>
  <c r="F39" i="10"/>
  <c r="I34" i="10"/>
  <c r="J34" i="10"/>
  <c r="J43" i="10"/>
  <c r="G39" i="10"/>
  <c r="E38" i="10"/>
  <c r="G46" i="10"/>
  <c r="I26" i="10"/>
  <c r="J26" i="10"/>
  <c r="I35" i="10"/>
  <c r="F46" i="10"/>
  <c r="V49" i="20"/>
  <c r="Y49" i="20"/>
  <c r="V48" i="20"/>
  <c r="Y48" i="20"/>
  <c r="V47" i="20"/>
  <c r="Y47" i="20"/>
  <c r="V46" i="20"/>
  <c r="Y46" i="20"/>
  <c r="V45" i="20"/>
  <c r="Y45" i="20"/>
  <c r="H50" i="7"/>
  <c r="H51" i="7"/>
  <c r="I50" i="7"/>
  <c r="I51" i="7"/>
  <c r="J50" i="7"/>
  <c r="J51" i="7"/>
  <c r="K50" i="7"/>
  <c r="K51" i="7"/>
  <c r="L50" i="7"/>
  <c r="L51" i="7"/>
  <c r="M50" i="7"/>
  <c r="M51" i="7"/>
  <c r="N50" i="7"/>
  <c r="N51" i="7"/>
  <c r="O50" i="7"/>
  <c r="O51" i="7"/>
  <c r="P50" i="7"/>
  <c r="P51" i="7"/>
  <c r="Q50" i="7"/>
  <c r="Q51" i="7"/>
  <c r="R50" i="7"/>
  <c r="R51" i="7"/>
  <c r="AV11" i="6"/>
  <c r="K40" i="10"/>
  <c r="L40" i="10"/>
  <c r="K49" i="10"/>
  <c r="L49" i="10"/>
  <c r="K33" i="10"/>
  <c r="L33" i="10"/>
  <c r="K43" i="10"/>
  <c r="L43" i="10"/>
  <c r="K38" i="10"/>
  <c r="L38" i="10"/>
  <c r="K47" i="10"/>
  <c r="L47" i="10"/>
  <c r="K26" i="10"/>
  <c r="L26" i="10"/>
  <c r="K31" i="10"/>
  <c r="L31" i="10"/>
  <c r="K39" i="10"/>
  <c r="L39" i="10"/>
  <c r="K37" i="10"/>
  <c r="L37" i="10"/>
  <c r="K34" i="10"/>
  <c r="L34" i="10"/>
  <c r="K35" i="10"/>
  <c r="L35" i="10"/>
  <c r="K42" i="10"/>
  <c r="L42" i="10"/>
  <c r="K46" i="10"/>
  <c r="L46" i="10"/>
  <c r="K29" i="10"/>
  <c r="L29" i="10"/>
  <c r="V49" i="22"/>
  <c r="V50" i="22"/>
  <c r="W49" i="22"/>
  <c r="W50" i="22"/>
  <c r="X49" i="22"/>
  <c r="X50" i="22"/>
  <c r="Y49" i="22"/>
  <c r="Y50" i="22"/>
  <c r="Z49" i="22"/>
  <c r="Z50" i="22"/>
  <c r="AA49" i="22"/>
  <c r="AA50" i="22"/>
  <c r="V50" i="2"/>
  <c r="V51" i="2"/>
  <c r="H50" i="2"/>
  <c r="H51" i="2"/>
  <c r="I50" i="2"/>
  <c r="I51" i="2"/>
  <c r="J50" i="2"/>
  <c r="J51" i="2"/>
  <c r="K50" i="2"/>
  <c r="K51" i="2"/>
  <c r="E49" i="22"/>
  <c r="E50" i="22"/>
  <c r="F49" i="22"/>
  <c r="F50" i="22"/>
  <c r="G49" i="22"/>
  <c r="G50" i="22"/>
  <c r="H49" i="22"/>
  <c r="H50" i="22"/>
  <c r="I49" i="22"/>
  <c r="I50" i="22"/>
  <c r="T49" i="22"/>
  <c r="T50" i="22"/>
  <c r="U49" i="22"/>
  <c r="U50" i="22"/>
  <c r="AB49" i="22"/>
  <c r="AB50" i="22"/>
  <c r="AC49" i="22"/>
  <c r="AC50" i="22"/>
  <c r="AD49" i="22"/>
  <c r="AD50" i="22"/>
  <c r="AE49" i="22"/>
  <c r="AE50" i="22"/>
  <c r="AF49" i="22"/>
  <c r="AF50" i="22"/>
  <c r="AG49" i="22"/>
  <c r="AG50" i="22"/>
  <c r="AH49" i="22"/>
  <c r="AH50" i="22"/>
  <c r="AE14" i="2"/>
  <c r="AD14" i="2"/>
  <c r="AC14" i="2"/>
  <c r="AB14" i="2"/>
  <c r="AA14" i="2"/>
  <c r="Z14" i="2"/>
  <c r="Y14" i="2"/>
  <c r="AQ11" i="22"/>
  <c r="AP11" i="22"/>
  <c r="AO11" i="22"/>
  <c r="AN11" i="22"/>
  <c r="AM11" i="22"/>
  <c r="AL11" i="22"/>
  <c r="AK11" i="22"/>
  <c r="AE11" i="7"/>
  <c r="AK11" i="7"/>
  <c r="AJ11" i="7"/>
  <c r="AI11" i="7"/>
  <c r="AH11" i="7"/>
  <c r="AG11" i="7"/>
  <c r="AF11" i="7"/>
  <c r="AT11" i="6"/>
  <c r="N50" i="2"/>
  <c r="N51" i="2"/>
  <c r="AZ11" i="6"/>
  <c r="AY11" i="6"/>
  <c r="AX11" i="6"/>
  <c r="AW11" i="6"/>
  <c r="AU11" i="6"/>
  <c r="M50" i="2"/>
  <c r="M51" i="2"/>
  <c r="D9" i="22"/>
  <c r="D8" i="22"/>
  <c r="D7" i="22"/>
  <c r="D6" i="22"/>
  <c r="D5" i="22"/>
  <c r="AI14" i="22"/>
  <c r="AI13" i="22"/>
  <c r="AN14" i="22"/>
  <c r="AM14" i="22"/>
  <c r="AQ14" i="22"/>
  <c r="AP14" i="22"/>
  <c r="AO14" i="22"/>
  <c r="AL14" i="22"/>
  <c r="AK14" i="22"/>
  <c r="AP13" i="22"/>
  <c r="AJ18" i="22"/>
  <c r="AJ22" i="22"/>
  <c r="AJ26" i="22"/>
  <c r="AJ30" i="22"/>
  <c r="AJ34" i="22"/>
  <c r="AJ38" i="22"/>
  <c r="AJ42" i="22"/>
  <c r="AJ46" i="22"/>
  <c r="AJ15" i="22"/>
  <c r="AJ19" i="22"/>
  <c r="AJ23" i="22"/>
  <c r="AJ27" i="22"/>
  <c r="AJ31" i="22"/>
  <c r="AJ35" i="22"/>
  <c r="AJ39" i="22"/>
  <c r="AJ43" i="22"/>
  <c r="AJ47" i="22"/>
  <c r="AJ16" i="22"/>
  <c r="AJ20" i="22"/>
  <c r="AJ24" i="22"/>
  <c r="AJ28" i="22"/>
  <c r="AJ32" i="22"/>
  <c r="AJ36" i="22"/>
  <c r="AJ40" i="22"/>
  <c r="AJ44" i="22"/>
  <c r="AJ48" i="22"/>
  <c r="AJ17" i="22"/>
  <c r="AJ21" i="22"/>
  <c r="AJ25" i="22"/>
  <c r="AJ29" i="22"/>
  <c r="AJ33" i="22"/>
  <c r="AJ37" i="22"/>
  <c r="AJ41" i="22"/>
  <c r="AJ45" i="22"/>
  <c r="L50" i="2"/>
  <c r="L51" i="2"/>
  <c r="AJ13" i="22"/>
  <c r="AO13" i="22"/>
  <c r="AQ13" i="22"/>
  <c r="AK13" i="22"/>
  <c r="AM13" i="22"/>
  <c r="AL13" i="22"/>
  <c r="AN13" i="22"/>
  <c r="AJ14" i="22"/>
  <c r="AB50" i="7"/>
  <c r="AB51" i="7"/>
  <c r="AA50" i="7"/>
  <c r="AA51" i="7"/>
  <c r="Z50" i="7"/>
  <c r="Z51" i="7"/>
  <c r="Y50" i="7"/>
  <c r="Y51" i="7"/>
  <c r="X50" i="7"/>
  <c r="X51" i="7"/>
  <c r="W50" i="7"/>
  <c r="W51" i="7"/>
  <c r="V50" i="7"/>
  <c r="V51" i="7"/>
  <c r="U50" i="7"/>
  <c r="U51" i="7"/>
  <c r="T50" i="7"/>
  <c r="T51" i="7"/>
  <c r="S50" i="7"/>
  <c r="S51" i="7"/>
  <c r="G50" i="7"/>
  <c r="G51" i="7"/>
  <c r="F50" i="7"/>
  <c r="F51" i="7"/>
  <c r="E50" i="7"/>
  <c r="E51" i="7"/>
  <c r="D50" i="7"/>
  <c r="D51" i="7"/>
  <c r="W50" i="2"/>
  <c r="W51" i="2"/>
  <c r="U50" i="2"/>
  <c r="U51" i="2"/>
  <c r="T50" i="2"/>
  <c r="T51" i="2"/>
  <c r="S50" i="2"/>
  <c r="S51" i="2"/>
  <c r="R50" i="2"/>
  <c r="R51" i="2"/>
  <c r="Q50" i="2"/>
  <c r="Q51" i="2"/>
  <c r="P50" i="2"/>
  <c r="P51" i="2"/>
  <c r="O50" i="2"/>
  <c r="O51" i="2"/>
  <c r="G50" i="2"/>
  <c r="G51" i="2"/>
  <c r="F50" i="2"/>
  <c r="F51" i="2"/>
  <c r="E50" i="2"/>
  <c r="E51" i="2"/>
  <c r="D50" i="2"/>
  <c r="D51" i="2"/>
  <c r="K17" i="16"/>
  <c r="J17" i="16"/>
  <c r="H17" i="16"/>
  <c r="G17" i="16"/>
  <c r="F17" i="16"/>
  <c r="E17" i="16"/>
  <c r="C17" i="16"/>
  <c r="I17" i="16"/>
  <c r="D17" i="16"/>
  <c r="E50" i="6"/>
  <c r="X15" i="2"/>
  <c r="AR13" i="6"/>
  <c r="AS13" i="6"/>
  <c r="AS15" i="6"/>
  <c r="AS19" i="6"/>
  <c r="AS21" i="6"/>
  <c r="AS23" i="6"/>
  <c r="AS27" i="6"/>
  <c r="AS29" i="6"/>
  <c r="AS31" i="6"/>
  <c r="AS35" i="6"/>
  <c r="AS37" i="6"/>
  <c r="AS39" i="6"/>
  <c r="AS41" i="6"/>
  <c r="AS43" i="6"/>
  <c r="AS45" i="6"/>
  <c r="AS47" i="6"/>
  <c r="AS16" i="6"/>
  <c r="AS20" i="6"/>
  <c r="AS24" i="6"/>
  <c r="AS28" i="6"/>
  <c r="AS30" i="6"/>
  <c r="AS34" i="6"/>
  <c r="AS36" i="6"/>
  <c r="AS40" i="6"/>
  <c r="AS44" i="6"/>
  <c r="AS48" i="6"/>
  <c r="AS18" i="6"/>
  <c r="AS22" i="6"/>
  <c r="AS26" i="6"/>
  <c r="AS32" i="6"/>
  <c r="AS38" i="6"/>
  <c r="AS42" i="6"/>
  <c r="AS46" i="6"/>
  <c r="B9" i="16"/>
  <c r="B8" i="16"/>
  <c r="B7" i="16"/>
  <c r="B5" i="16"/>
  <c r="B7" i="14"/>
  <c r="B5" i="14"/>
  <c r="E11" i="20"/>
  <c r="E10" i="20"/>
  <c r="E9" i="20"/>
  <c r="E8" i="20"/>
  <c r="E7" i="20"/>
  <c r="B9" i="4"/>
  <c r="B8" i="4"/>
  <c r="B7" i="4"/>
  <c r="B6" i="4"/>
  <c r="B5" i="4"/>
  <c r="C9" i="10"/>
  <c r="C8" i="10"/>
  <c r="C7" i="10"/>
  <c r="C6" i="10"/>
  <c r="C5" i="10"/>
  <c r="C9" i="7"/>
  <c r="C8" i="7"/>
  <c r="C7" i="7"/>
  <c r="C6" i="7"/>
  <c r="C5" i="7"/>
  <c r="C9" i="6"/>
  <c r="C7" i="6"/>
  <c r="C6" i="6"/>
  <c r="C5" i="6"/>
  <c r="AU23" i="6"/>
  <c r="E24" i="10"/>
  <c r="AY23" i="6"/>
  <c r="I24" i="10"/>
  <c r="AT23" i="6"/>
  <c r="D24" i="10"/>
  <c r="AX23" i="6"/>
  <c r="H24" i="10"/>
  <c r="AV23" i="6"/>
  <c r="F24" i="10"/>
  <c r="AZ23" i="6"/>
  <c r="J24" i="10"/>
  <c r="AW23" i="6"/>
  <c r="G24" i="10"/>
  <c r="AU22" i="6"/>
  <c r="E23" i="10"/>
  <c r="AZ22" i="6"/>
  <c r="J23" i="10"/>
  <c r="AX22" i="6"/>
  <c r="H23" i="10"/>
  <c r="AV22" i="6"/>
  <c r="F23" i="10"/>
  <c r="AY22" i="6"/>
  <c r="I23" i="10"/>
  <c r="AW22" i="6"/>
  <c r="G23" i="10"/>
  <c r="AT22" i="6"/>
  <c r="D23" i="10"/>
  <c r="AU21" i="6"/>
  <c r="E22" i="10"/>
  <c r="AW21" i="6"/>
  <c r="G22" i="10"/>
  <c r="AY21" i="6"/>
  <c r="I22" i="10"/>
  <c r="AT21" i="6"/>
  <c r="D22" i="10"/>
  <c r="AV21" i="6"/>
  <c r="F22" i="10"/>
  <c r="AX21" i="6"/>
  <c r="H22" i="10"/>
  <c r="AZ21" i="6"/>
  <c r="J22" i="10"/>
  <c r="AV20" i="6"/>
  <c r="F21" i="10"/>
  <c r="AX20" i="6"/>
  <c r="H21" i="10"/>
  <c r="AY20" i="6"/>
  <c r="I21" i="10"/>
  <c r="AZ20" i="6"/>
  <c r="J21" i="10"/>
  <c r="AU20" i="6"/>
  <c r="E21" i="10"/>
  <c r="AT20" i="6"/>
  <c r="D21" i="10"/>
  <c r="AW20" i="6"/>
  <c r="G21" i="10"/>
  <c r="AU19" i="6"/>
  <c r="E20" i="10"/>
  <c r="AY19" i="6"/>
  <c r="I20" i="10"/>
  <c r="AT19" i="6"/>
  <c r="D20" i="10"/>
  <c r="AX19" i="6"/>
  <c r="H20" i="10"/>
  <c r="AV19" i="6"/>
  <c r="F20" i="10"/>
  <c r="AZ19" i="6"/>
  <c r="J20" i="10"/>
  <c r="AW19" i="6"/>
  <c r="G20" i="10"/>
  <c r="AU18" i="6"/>
  <c r="E19" i="10"/>
  <c r="AW18" i="6"/>
  <c r="G19" i="10"/>
  <c r="AY18" i="6"/>
  <c r="I19" i="10"/>
  <c r="AT18" i="6"/>
  <c r="D19" i="10"/>
  <c r="AV18" i="6"/>
  <c r="F19" i="10"/>
  <c r="AX18" i="6"/>
  <c r="H19" i="10"/>
  <c r="AZ18" i="6"/>
  <c r="J19" i="10"/>
  <c r="AU16" i="6"/>
  <c r="E17" i="10"/>
  <c r="AW16" i="6"/>
  <c r="G17" i="10"/>
  <c r="AY16" i="6"/>
  <c r="I17" i="10"/>
  <c r="AT16" i="6"/>
  <c r="D17" i="10"/>
  <c r="AV16" i="6"/>
  <c r="F17" i="10"/>
  <c r="AX16" i="6"/>
  <c r="H17" i="10"/>
  <c r="AZ16" i="6"/>
  <c r="J17" i="10"/>
  <c r="AU15" i="6"/>
  <c r="E16" i="10"/>
  <c r="AW15" i="6"/>
  <c r="G16" i="10"/>
  <c r="AY15" i="6"/>
  <c r="I16" i="10"/>
  <c r="AT15" i="6"/>
  <c r="D16" i="10"/>
  <c r="AV15" i="6"/>
  <c r="F16" i="10"/>
  <c r="AX15" i="6"/>
  <c r="H16" i="10"/>
  <c r="AZ15" i="6"/>
  <c r="J16" i="10"/>
  <c r="AT44" i="6"/>
  <c r="D45" i="10"/>
  <c r="AV44" i="6"/>
  <c r="F45" i="10"/>
  <c r="AX44" i="6"/>
  <c r="H45" i="10"/>
  <c r="AZ44" i="6"/>
  <c r="J45" i="10"/>
  <c r="AU44" i="6"/>
  <c r="E45" i="10"/>
  <c r="AW44" i="6"/>
  <c r="G45" i="10"/>
  <c r="AY44" i="6"/>
  <c r="I45" i="10"/>
  <c r="AT27" i="6"/>
  <c r="D28" i="10"/>
  <c r="AX27" i="6"/>
  <c r="H28" i="10"/>
  <c r="AZ27" i="6"/>
  <c r="J28" i="10"/>
  <c r="AW27" i="6"/>
  <c r="G28" i="10"/>
  <c r="AU27" i="6"/>
  <c r="E28" i="10"/>
  <c r="AY27" i="6"/>
  <c r="I28" i="10"/>
  <c r="AV27" i="6"/>
  <c r="F28" i="10"/>
  <c r="AT26" i="6"/>
  <c r="D27" i="10"/>
  <c r="AX26" i="6"/>
  <c r="H27" i="10"/>
  <c r="AZ26" i="6"/>
  <c r="J27" i="10"/>
  <c r="AU26" i="6"/>
  <c r="E27" i="10"/>
  <c r="AW26" i="6"/>
  <c r="G27" i="10"/>
  <c r="AY26" i="6"/>
  <c r="I27" i="10"/>
  <c r="AV26" i="6"/>
  <c r="F27" i="10"/>
  <c r="AS33" i="6"/>
  <c r="AS25" i="6"/>
  <c r="AS17" i="6"/>
  <c r="AR14" i="6"/>
  <c r="K20" i="10"/>
  <c r="L20" i="10"/>
  <c r="K24" i="10"/>
  <c r="L24" i="10"/>
  <c r="K23" i="10"/>
  <c r="L23" i="10"/>
  <c r="K22" i="10"/>
  <c r="L22" i="10"/>
  <c r="K21" i="10"/>
  <c r="L21" i="10"/>
  <c r="K19" i="10"/>
  <c r="L19" i="10"/>
  <c r="AU17" i="6"/>
  <c r="E18" i="10"/>
  <c r="AY17" i="6"/>
  <c r="I18" i="10"/>
  <c r="AV17" i="6"/>
  <c r="F18" i="10"/>
  <c r="AT17" i="6"/>
  <c r="D18" i="10"/>
  <c r="AZ17" i="6"/>
  <c r="J18" i="10"/>
  <c r="AX17" i="6"/>
  <c r="H18" i="10"/>
  <c r="AW17" i="6"/>
  <c r="G18" i="10"/>
  <c r="K17" i="10"/>
  <c r="L17" i="10"/>
  <c r="K16" i="10"/>
  <c r="L16" i="10"/>
  <c r="K45" i="10"/>
  <c r="L45" i="10"/>
  <c r="K27" i="10"/>
  <c r="L27" i="10"/>
  <c r="K28" i="10"/>
  <c r="L28" i="10"/>
  <c r="H15" i="19"/>
  <c r="H20" i="19"/>
  <c r="H21" i="19"/>
  <c r="H41" i="17"/>
  <c r="F20" i="19"/>
  <c r="F21" i="19"/>
  <c r="E20" i="19"/>
  <c r="E21" i="19"/>
  <c r="G20" i="19"/>
  <c r="G21" i="19"/>
  <c r="J20" i="19"/>
  <c r="J21" i="19"/>
  <c r="L20" i="19"/>
  <c r="L21" i="19"/>
  <c r="M20" i="19"/>
  <c r="M21" i="19"/>
  <c r="G41" i="17"/>
  <c r="F41" i="17"/>
  <c r="H19" i="17"/>
  <c r="M35" i="18"/>
  <c r="M37" i="18"/>
  <c r="E35" i="18"/>
  <c r="I36" i="18"/>
  <c r="I37" i="18"/>
  <c r="E36" i="18"/>
  <c r="G34" i="18"/>
  <c r="G37" i="18"/>
  <c r="E34" i="18"/>
  <c r="F33" i="18"/>
  <c r="F37" i="18"/>
  <c r="E33" i="18"/>
  <c r="C37" i="18"/>
  <c r="D33" i="18"/>
  <c r="M14" i="18"/>
  <c r="M16" i="18"/>
  <c r="E14" i="18"/>
  <c r="I15" i="18"/>
  <c r="I16" i="18"/>
  <c r="E15" i="18"/>
  <c r="G13" i="18"/>
  <c r="G16" i="18"/>
  <c r="E13" i="18"/>
  <c r="F12" i="18"/>
  <c r="F16" i="18"/>
  <c r="E12" i="18"/>
  <c r="C16" i="18"/>
  <c r="D12" i="18"/>
  <c r="C41" i="17"/>
  <c r="D36" i="17"/>
  <c r="G19" i="17"/>
  <c r="F19" i="17"/>
  <c r="C19" i="17"/>
  <c r="D16" i="17"/>
  <c r="AC15" i="7"/>
  <c r="AC14" i="7"/>
  <c r="X14" i="2"/>
  <c r="D34" i="18"/>
  <c r="G38" i="18"/>
  <c r="AF15" i="7"/>
  <c r="AE15" i="7"/>
  <c r="AI15" i="7"/>
  <c r="AK15" i="7"/>
  <c r="AJ15" i="7"/>
  <c r="AH15" i="7"/>
  <c r="AG15" i="7"/>
  <c r="K18" i="10"/>
  <c r="L18" i="10"/>
  <c r="AD14" i="7"/>
  <c r="AD19" i="7"/>
  <c r="AD38" i="7"/>
  <c r="AD48" i="7"/>
  <c r="AD45" i="7"/>
  <c r="AD23" i="7"/>
  <c r="AD34" i="7"/>
  <c r="AD44" i="7"/>
  <c r="AD33" i="7"/>
  <c r="D14" i="18"/>
  <c r="I17" i="18"/>
  <c r="AD15" i="7"/>
  <c r="D15" i="17"/>
  <c r="D40" i="17"/>
  <c r="D38" i="17"/>
  <c r="D15" i="18"/>
  <c r="M17" i="18"/>
  <c r="N16" i="18"/>
  <c r="D37" i="17"/>
  <c r="D13" i="18"/>
  <c r="G17" i="18"/>
  <c r="D35" i="18"/>
  <c r="M38" i="18"/>
  <c r="G43" i="17"/>
  <c r="D36" i="18"/>
  <c r="I38" i="18"/>
  <c r="F17" i="18"/>
  <c r="N37" i="18"/>
  <c r="F38" i="18"/>
  <c r="D14" i="17"/>
  <c r="D17" i="17"/>
  <c r="D39" i="17"/>
  <c r="G21" i="17"/>
  <c r="D18" i="17"/>
  <c r="H20" i="17"/>
  <c r="G42" i="17"/>
  <c r="AD25" i="7"/>
  <c r="AD42" i="7"/>
  <c r="AD31" i="7"/>
  <c r="AD20" i="7"/>
  <c r="AD37" i="7"/>
  <c r="AD46" i="7"/>
  <c r="AD35" i="7"/>
  <c r="AD24" i="7"/>
  <c r="AD27" i="7"/>
  <c r="AD49" i="7"/>
  <c r="AD16" i="7"/>
  <c r="AD39" i="7"/>
  <c r="AD28" i="7"/>
  <c r="AD18" i="7"/>
  <c r="AD29" i="7"/>
  <c r="AD43" i="7"/>
  <c r="AD32" i="7"/>
  <c r="AD22" i="7"/>
  <c r="AD41" i="7"/>
  <c r="AD47" i="7"/>
  <c r="AD36" i="7"/>
  <c r="AD26" i="7"/>
  <c r="AD17" i="7"/>
  <c r="AD21" i="7"/>
  <c r="AD40" i="7"/>
  <c r="AD30" i="7"/>
  <c r="N17" i="18"/>
  <c r="H42" i="17"/>
  <c r="AS14" i="6"/>
  <c r="AT13" i="6"/>
  <c r="AZ13" i="6"/>
  <c r="AY13" i="6"/>
  <c r="AU13" i="6"/>
  <c r="AX13" i="6"/>
  <c r="AW13" i="6"/>
  <c r="AV13" i="6"/>
  <c r="D37" i="18"/>
  <c r="F42" i="17"/>
  <c r="D41" i="17"/>
  <c r="N38" i="18"/>
  <c r="D19" i="17"/>
  <c r="F20" i="17"/>
  <c r="D16" i="18"/>
  <c r="G20" i="17"/>
  <c r="AW14" i="6"/>
  <c r="AZ14" i="6"/>
  <c r="AU14" i="6"/>
  <c r="E15" i="10"/>
  <c r="AV14" i="6"/>
  <c r="AT14" i="6"/>
  <c r="D15" i="10"/>
  <c r="AX14" i="6"/>
  <c r="H15" i="10"/>
  <c r="AY14" i="6"/>
  <c r="I15" i="10"/>
  <c r="AE30" i="7"/>
  <c r="D30" i="10"/>
  <c r="AG30" i="7"/>
  <c r="F30" i="10"/>
  <c r="AI30" i="7"/>
  <c r="H30" i="10"/>
  <c r="AK30" i="7"/>
  <c r="AF30" i="7"/>
  <c r="E30" i="10"/>
  <c r="AH30" i="7"/>
  <c r="G30" i="10"/>
  <c r="AJ30" i="7"/>
  <c r="J15" i="10"/>
  <c r="F15" i="10"/>
  <c r="G15" i="10"/>
  <c r="J30" i="10"/>
  <c r="I30" i="10"/>
  <c r="K15" i="10"/>
  <c r="L15" i="10"/>
  <c r="K30" i="10"/>
  <c r="L30" i="10"/>
  <c r="W20" i="20"/>
  <c r="AA20" i="20"/>
  <c r="Q20" i="20"/>
  <c r="M20" i="20"/>
  <c r="I20" i="20"/>
  <c r="Y20" i="20"/>
  <c r="G20" i="20"/>
  <c r="S20" i="20"/>
  <c r="K20" i="20"/>
  <c r="U20" i="20"/>
  <c r="E20" i="20"/>
  <c r="O20" i="20"/>
  <c r="W17" i="20"/>
  <c r="AJ14" i="7"/>
  <c r="AH14" i="7"/>
  <c r="AK14" i="7"/>
  <c r="J14" i="10"/>
  <c r="AF14" i="7"/>
  <c r="AG14" i="7"/>
  <c r="AI14" i="7"/>
  <c r="AE14" i="7"/>
  <c r="E14" i="10"/>
  <c r="D14" i="10"/>
  <c r="H14" i="10"/>
  <c r="E40" i="17"/>
  <c r="F14" i="10"/>
  <c r="E16" i="17"/>
  <c r="I14" i="10"/>
  <c r="I51" i="10"/>
  <c r="E50" i="10"/>
  <c r="E51" i="10"/>
  <c r="D50" i="10"/>
  <c r="D51" i="10"/>
  <c r="J51" i="10"/>
  <c r="G14" i="10"/>
  <c r="I50" i="10"/>
  <c r="E36" i="17"/>
  <c r="E37" i="17"/>
  <c r="E15" i="17"/>
  <c r="E18" i="17"/>
  <c r="E17" i="17"/>
  <c r="W32" i="20"/>
  <c r="F50" i="10"/>
  <c r="H51" i="10"/>
  <c r="H50" i="10"/>
  <c r="E38" i="17"/>
  <c r="F51" i="10"/>
  <c r="G50" i="10"/>
  <c r="G51" i="10"/>
  <c r="W30" i="20"/>
  <c r="Y30" i="20"/>
  <c r="E39" i="17"/>
  <c r="E41" i="17"/>
  <c r="F43" i="17"/>
  <c r="J50" i="10"/>
  <c r="W33" i="20"/>
  <c r="E14" i="17"/>
  <c r="E19" i="17"/>
  <c r="F21" i="17"/>
  <c r="W27" i="20"/>
  <c r="K14" i="10"/>
  <c r="H43" i="17"/>
  <c r="W29" i="20"/>
  <c r="Y29" i="20"/>
  <c r="W31" i="20"/>
  <c r="Y31" i="20"/>
  <c r="W28" i="20"/>
  <c r="Y28" i="20"/>
  <c r="H21" i="17"/>
  <c r="Y27" i="20"/>
  <c r="W35" i="20"/>
  <c r="Y35" i="20"/>
  <c r="V43" i="20"/>
  <c r="Y43" i="20"/>
  <c r="V42" i="20"/>
  <c r="Y42" i="20"/>
  <c r="V41" i="20"/>
  <c r="Y4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Nurul Hananie Mazlan</author>
  </authors>
  <commentList>
    <comment ref="H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Nurul ,,,,,,Hananie Mazlan:</t>
        </r>
        <r>
          <rPr>
            <sz val="9"/>
            <color indexed="81"/>
            <rFont val="Tahoma"/>
            <family val="2"/>
          </rPr>
          <t xml:space="preserve">
MMMMMMMMMMMMMMMMMMK,HIU5IXXXXXXXXXXXXXXXXXXXXXXXXXX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Andie Bin Mamat</author>
    <author>jpkk</author>
  </authors>
  <commentList>
    <comment ref="D1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Pemberat Kredit = (SLT/Jum. SLT) x Kredit</t>
        </r>
      </text>
    </comment>
    <comment ref="D21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Peratus pencapaian PLO = Jumlah peratus pencapaian PLO pelajar / jumlah peratus pencapaain penuh bagi CLO berkenaan.</t>
        </r>
      </text>
    </comment>
    <comment ref="D35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Pemberat x Kredit = (SLT/Jum. SLT) x Kredit</t>
        </r>
      </text>
    </comment>
    <comment ref="D43" authorId="1" shapeId="0" xr:uid="{00000000-0006-0000-0A00-000004000000}">
      <text>
        <r>
          <rPr>
            <b/>
            <sz val="9"/>
            <color indexed="81"/>
            <rFont val="Tahoma"/>
            <family val="2"/>
          </rPr>
          <t>Peratus pencapaian PLO = Jumlah peratus pencapaian PLO pelajar / jumlah peratus pencapaain penuh bagi CLO berkenaan.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Andie Bin Mamat</author>
  </authors>
  <commentList>
    <comment ref="D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Pemberat x Kredit = (SLT/Jum. SLT) x Kredit</t>
        </r>
      </text>
    </comment>
    <comment ref="D32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Pemberat x Kredit = (SLT/Jum. SLT) x Kredit</t>
        </r>
      </text>
    </comment>
  </commentList>
</comments>
</file>

<file path=xl/sharedStrings.xml><?xml version="1.0" encoding="utf-8"?>
<sst xmlns="http://schemas.openxmlformats.org/spreadsheetml/2006/main" count="688" uniqueCount="289">
  <si>
    <t>Q1</t>
  </si>
  <si>
    <t>Q2</t>
  </si>
  <si>
    <t>Q3</t>
  </si>
  <si>
    <t>Q4</t>
  </si>
  <si>
    <t>Q5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</si>
  <si>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</si>
  <si>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</si>
  <si>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</si>
  <si>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</si>
  <si>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</si>
  <si>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</si>
  <si>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</si>
  <si>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</si>
  <si>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</si>
  <si>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CLO1</t>
  </si>
  <si>
    <t>CLO2</t>
  </si>
  <si>
    <t>CLO3</t>
  </si>
  <si>
    <t>CLO4</t>
  </si>
  <si>
    <t>NAMA KURSUS</t>
  </si>
  <si>
    <t>BIL</t>
  </si>
  <si>
    <t>NO PENDAFTARAN</t>
  </si>
  <si>
    <t>CLO5</t>
  </si>
  <si>
    <t>PLO1</t>
  </si>
  <si>
    <t>PLO2</t>
  </si>
  <si>
    <t>PLO3</t>
  </si>
  <si>
    <t>PLO4</t>
  </si>
  <si>
    <t>PLO5</t>
  </si>
  <si>
    <t>PLO6</t>
  </si>
  <si>
    <t>PLO7</t>
  </si>
  <si>
    <t>PLO8</t>
  </si>
  <si>
    <t xml:space="preserve">A. </t>
  </si>
  <si>
    <t>MAKLUMAT KURSUS</t>
  </si>
  <si>
    <t xml:space="preserve">Program </t>
  </si>
  <si>
    <t>:</t>
  </si>
  <si>
    <t>Kelas</t>
  </si>
  <si>
    <t>Nama Pensyarah</t>
  </si>
  <si>
    <t>Bil. Pelajar</t>
  </si>
  <si>
    <t>B.</t>
  </si>
  <si>
    <t>Kriteria</t>
  </si>
  <si>
    <t>Sasaran
(%)</t>
  </si>
  <si>
    <t>Pencapaian
(%)</t>
  </si>
  <si>
    <t>1.</t>
  </si>
  <si>
    <t xml:space="preserve">: </t>
  </si>
  <si>
    <t>C.</t>
  </si>
  <si>
    <t>Gred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</si>
  <si>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</si>
  <si>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</si>
  <si>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</si>
  <si>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</si>
  <si>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</si>
  <si>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</si>
  <si>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</si>
  <si>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</si>
  <si>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</si>
  <si>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</si>
  <si>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</si>
  <si>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</si>
  <si>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D.</t>
  </si>
  <si>
    <t>CLO</t>
  </si>
  <si>
    <t>Penyataan CLO</t>
  </si>
  <si>
    <t>Pencapaian Pelajar ≥ 50%</t>
  </si>
  <si>
    <r>
      <rPr>
        <b/>
        <sz val="12"/>
        <color theme="1"/>
        <rFont val="Arial"/>
        <family val="2"/>
      </rPr>
      <t>Catatan</t>
    </r>
    <r>
      <rPr>
        <sz val="12"/>
        <color theme="1"/>
        <rFont val="Arial"/>
        <family val="2"/>
      </rPr>
      <t xml:space="preserve">
*(Sasaran tercapai/ Sasaran tidak tercapai)</t>
    </r>
  </si>
  <si>
    <t>E.</t>
  </si>
  <si>
    <t>PENCAPAIAN HASIL PEMBELAJARAN PROGRAM</t>
  </si>
  <si>
    <t>PLO</t>
  </si>
  <si>
    <t>Penyataan PLO</t>
  </si>
  <si>
    <t>REFLEKSI KESELURUHAN KURSUS/ LA</t>
  </si>
  <si>
    <t>SOALAN</t>
  </si>
  <si>
    <t>PEMBERAT</t>
  </si>
  <si>
    <t>JUMLAH MARKAH PB</t>
  </si>
  <si>
    <t xml:space="preserve">PROGRAM </t>
  </si>
  <si>
    <t xml:space="preserve">KOD KURSUS </t>
  </si>
  <si>
    <t xml:space="preserve">NAMA PENSYARAH </t>
  </si>
  <si>
    <t xml:space="preserve">KELAS </t>
  </si>
  <si>
    <t>: ELECTRICAL FUNDAMENTALS</t>
  </si>
  <si>
    <t>JUMLAH MARKAH</t>
  </si>
  <si>
    <t>NAMA PELAJAR</t>
  </si>
  <si>
    <r>
      <t xml:space="preserve">SESI : </t>
    </r>
    <r>
      <rPr>
        <b/>
        <u/>
        <sz val="14"/>
        <color theme="1"/>
        <rFont val="Arial"/>
        <family val="2"/>
      </rPr>
      <t>NOVEMBER 2016</t>
    </r>
  </si>
  <si>
    <t>Nama Kursus</t>
  </si>
  <si>
    <t>ELECTRICAL FUNDAMENTAL</t>
  </si>
  <si>
    <t>Kod Kursus</t>
  </si>
  <si>
    <t>GRED</t>
  </si>
  <si>
    <t>PENCAPAIAN HASIL PEMBELAJARAN KURSUS</t>
  </si>
  <si>
    <t>Q6</t>
  </si>
  <si>
    <t>Q16</t>
  </si>
  <si>
    <t>Q17</t>
  </si>
  <si>
    <t>Q18</t>
  </si>
  <si>
    <t>Q19</t>
  </si>
  <si>
    <t>Q20</t>
  </si>
  <si>
    <t>Bilangan pelajar memperolehi ≥  50%</t>
  </si>
  <si>
    <t>Peratus pelajar memperolehi ≥   50%</t>
  </si>
  <si>
    <t>HASIL PEMBELAJARAN (CLO)</t>
  </si>
  <si>
    <t>Peratus pelajar memperolehi ≥  50%</t>
  </si>
  <si>
    <t>KOD &amp; NAMA KURSUS</t>
  </si>
  <si>
    <t>Purata Peratus Pencapaian  PLO</t>
  </si>
  <si>
    <t>Peratus pelajar mencapai kehadiran &gt; 80%</t>
  </si>
  <si>
    <t>G.</t>
  </si>
  <si>
    <t>Lampiran E</t>
  </si>
  <si>
    <t xml:space="preserve">LAPORAN ANALISIS HASIL PEMBELAJARAN </t>
  </si>
  <si>
    <t>Lampiran A</t>
  </si>
  <si>
    <t xml:space="preserve">  JADUAL ANALISIS CLO PENTAKSIRAN BERTERUSAN</t>
  </si>
  <si>
    <t>Lampiran B1</t>
  </si>
  <si>
    <t xml:space="preserve">Himpunan Purata Peratus Pencapaian PLO </t>
  </si>
  <si>
    <t>PENSYARAH KELAS</t>
  </si>
  <si>
    <t>SESI PENGAJIAN</t>
  </si>
  <si>
    <t>: NOVEMBER 2016</t>
  </si>
  <si>
    <t>Lampiran G</t>
  </si>
  <si>
    <t>KETUA PROGRAM</t>
  </si>
  <si>
    <t>Sasaran</t>
  </si>
  <si>
    <t>Lampiran B2</t>
  </si>
  <si>
    <t>JADUAL ANALISIS CLO PENILAIAN AKHIR (SUBJEKTIF)</t>
  </si>
  <si>
    <t>Lampiran iCGPA-1</t>
  </si>
  <si>
    <t>: SIJIL TEKNOLOGI PENYEJUKAN DAN PENYAMANAN UDARA</t>
  </si>
  <si>
    <t>: SPU 1011</t>
  </si>
  <si>
    <t>: KHIDMAT PELANGGAN</t>
  </si>
  <si>
    <t>: JASLINAH BINTI SARIAU</t>
  </si>
  <si>
    <t>: 1B</t>
  </si>
  <si>
    <t>: MUHAMMAD SHUKRY BIN ABU SAIL</t>
  </si>
  <si>
    <t>NO. PENDAFTARAN</t>
  </si>
  <si>
    <t>: M03SPU16F026</t>
  </si>
  <si>
    <t>PERATUS PENCAPAIAN PELAJAR</t>
  </si>
  <si>
    <t>SLT</t>
  </si>
  <si>
    <t>PEMBERAT KREDIT</t>
  </si>
  <si>
    <t>PERATUS PENCAPAIAN PENUH (100%)</t>
  </si>
  <si>
    <t>PLO9</t>
  </si>
  <si>
    <t>SPU 1011 - KHIDMAT PELANGGAN</t>
  </si>
  <si>
    <t xml:space="preserve">JUMLAH </t>
  </si>
  <si>
    <t>Jumlah pemberat</t>
  </si>
  <si>
    <t>Peratus Pencapaian PLO</t>
  </si>
  <si>
    <t>Gred CLO/HPK</t>
  </si>
  <si>
    <t>Nilai Gred</t>
  </si>
  <si>
    <t>:  MUHAMMAD NUR HAQIM BIN NOR SAZLI</t>
  </si>
  <si>
    <t>: M03SPU16F027</t>
  </si>
  <si>
    <t>MARKAH (100%)</t>
  </si>
  <si>
    <t>JUMLAH MARKAH / PLO</t>
  </si>
  <si>
    <t>: DIPLOMA TEKNOLOGI ELEKTRIK &amp; ELEKTRONIK</t>
  </si>
  <si>
    <t>: DEE 1013</t>
  </si>
  <si>
    <t>: DEE 1B</t>
  </si>
  <si>
    <t>: AZLINA BINTI RAHIM</t>
  </si>
  <si>
    <t>MUHAMMAD NOOR FIRDAUS BIN NOR</t>
  </si>
  <si>
    <t>DAYANGKU KHATIJAH BINTI  TEJUDIN</t>
  </si>
  <si>
    <t>MATRIK KURSUS vs PLO/LD</t>
  </si>
  <si>
    <t>NAMA</t>
  </si>
  <si>
    <t>Jum. Markah PLO</t>
  </si>
  <si>
    <t>: MUHAMMAD NOOR FIRDAUS BIN NOR</t>
  </si>
  <si>
    <t>: V01DEE15F626</t>
  </si>
  <si>
    <t>:  DAYANGKU KHATIJAH BINTI  TEJUDIN</t>
  </si>
  <si>
    <t>:  V01DTT15F618</t>
  </si>
  <si>
    <t>DEE 1013 - ELECTRICAL FUNDAMENTAL</t>
  </si>
  <si>
    <t>SYUKRI</t>
  </si>
  <si>
    <t>KEPIMPINAN</t>
  </si>
  <si>
    <t>KEUSAHAWANAN</t>
  </si>
  <si>
    <t>PSH</t>
  </si>
  <si>
    <t>ETIKA &amp; INTEGRITI</t>
  </si>
  <si>
    <t>KERJASAMA</t>
  </si>
  <si>
    <t>KOMUNIKASI</t>
  </si>
  <si>
    <t>PENYELESAIAN MASALAH</t>
  </si>
  <si>
    <t>KEMAHIRAN</t>
  </si>
  <si>
    <t>APLIKASI</t>
  </si>
  <si>
    <t>Purata Nilai Gred (PNM)</t>
  </si>
  <si>
    <t>Jumlah Pemberat Kredit</t>
  </si>
  <si>
    <t>Pemberat Kredit</t>
  </si>
  <si>
    <t>SKW</t>
  </si>
  <si>
    <t>APLIKASI KOMPUTER</t>
  </si>
  <si>
    <t xml:space="preserve">KEMAHIRAN INSANIAH </t>
  </si>
  <si>
    <t xml:space="preserve">MPU </t>
  </si>
  <si>
    <t>KURSUS</t>
  </si>
  <si>
    <t>KOD</t>
  </si>
  <si>
    <t>KREDIT</t>
  </si>
  <si>
    <t>HASIL PEMBELAJARAN PROGRAM</t>
  </si>
  <si>
    <t>SEMESTER 1</t>
  </si>
  <si>
    <t>SLIP ICGPA PELAJAR</t>
  </si>
  <si>
    <t>Lampiran iCGPA - 3</t>
  </si>
  <si>
    <t>DEE</t>
  </si>
  <si>
    <t>DKM</t>
  </si>
  <si>
    <t>MATEMATIK</t>
  </si>
  <si>
    <t>ELECTRONIC</t>
  </si>
  <si>
    <t>DIGITAL SYSTEM</t>
  </si>
  <si>
    <t>PENGETAHUAN</t>
  </si>
  <si>
    <t>PRAKTIKAL</t>
  </si>
  <si>
    <t>SOSIAL &amp; KEBERTANGGUNGJAWABAN</t>
  </si>
  <si>
    <t>Pencapaian CLO</t>
  </si>
  <si>
    <t>JADUAL iCGPA PELAJAR</t>
  </si>
  <si>
    <t xml:space="preserve"> JADUAL ANALISIS CLO PENILAIAN AKHIR (OBJEKTIF)</t>
  </si>
  <si>
    <t>Lampiran C</t>
  </si>
  <si>
    <t>JADUAL PENCAPAIAN CLO SETIAP PELAJAR</t>
  </si>
  <si>
    <t>Lampiran D</t>
  </si>
  <si>
    <t>JADUAL ANALISIS HASIL PEMBELAJARAN PROGRAM (PLO)</t>
  </si>
  <si>
    <t>Lampiran F</t>
  </si>
  <si>
    <t>JADUAL ANALISIS HASIL PEMBELAJARAN PROGRAM (PLO) SEMESTER</t>
  </si>
  <si>
    <t>ULASAN KETUA PROGRAM (KP)/ KETUA UNIT (KU) :</t>
  </si>
  <si>
    <t>PURATA PERATUS PENCAPAIAN PLO</t>
  </si>
  <si>
    <t>LAPORAN ANALISIS HASIL PEMBELAJARAN PROGRAM (PLO)</t>
  </si>
  <si>
    <t>PRESTASI PELAJAR</t>
  </si>
  <si>
    <t>Capai</t>
  </si>
  <si>
    <t xml:space="preserve">2.  Kehadiran pelajar </t>
  </si>
  <si>
    <t>PERATUS PENCAPAIAN CLO (%)</t>
  </si>
  <si>
    <t>KOMPONEN PENTAKSIRAN</t>
  </si>
  <si>
    <t>1.  Pencapaian Pelajar</t>
  </si>
  <si>
    <t>ULASAN TP(A)/ TP/ KP/ KU</t>
  </si>
  <si>
    <t xml:space="preserve">2. 
</t>
  </si>
  <si>
    <t>Cadangan Penambahbaikan : (Kurikulum, Penyampaian PdP,  Pentaksiran/Penilaian, Peralatan PdP,  Bahan, Latihan, Pelajar)</t>
  </si>
  <si>
    <t>Peratus pelajar mencapai gred C &amp; ke atas</t>
  </si>
  <si>
    <r>
      <t xml:space="preserve">Bilangan pelajar memperolehi markah </t>
    </r>
    <r>
      <rPr>
        <b/>
        <sz val="12"/>
        <color theme="1"/>
        <rFont val="Calibri"/>
        <family val="2"/>
      </rPr>
      <t>≥</t>
    </r>
    <r>
      <rPr>
        <b/>
        <sz val="12"/>
        <color theme="1"/>
        <rFont val="Arial"/>
        <family val="2"/>
      </rPr>
      <t xml:space="preserve"> 50%</t>
    </r>
  </si>
  <si>
    <r>
      <t xml:space="preserve">Peratus pelajar memperolehi markah </t>
    </r>
    <r>
      <rPr>
        <b/>
        <sz val="12"/>
        <color theme="1"/>
        <rFont val="Calibri"/>
        <family val="2"/>
      </rPr>
      <t>≥</t>
    </r>
    <r>
      <rPr>
        <b/>
        <sz val="12"/>
        <color theme="1"/>
        <rFont val="Arial"/>
        <family val="2"/>
      </rPr>
      <t xml:space="preserve">  50%</t>
    </r>
  </si>
  <si>
    <t>JUMLAH PEMBERAT CLO</t>
  </si>
  <si>
    <t>MARKAH / PEMBERAT</t>
  </si>
  <si>
    <t>JUMLAH PEMBERAT CLO (%)</t>
  </si>
  <si>
    <t>PEMBELAJARAN SEPANJANG HAYAT</t>
  </si>
  <si>
    <t>: SIJIL SISTEM KOMPUTER DAN RANGKAIAN</t>
  </si>
  <si>
    <t>: NURUL HANANIE BINTI MAZLAN</t>
  </si>
  <si>
    <t>: SSK 1</t>
  </si>
  <si>
    <t>: SSM 1022</t>
  </si>
  <si>
    <t>: MATEMATIK</t>
  </si>
  <si>
    <t>SSM1022 - MATEMATIK</t>
  </si>
  <si>
    <t>Pelajar akan dapat menguasai ilmu pengetahuan</t>
  </si>
  <si>
    <t>Pelajar akan dapat mengaplikasi kemahiran</t>
  </si>
  <si>
    <t>Pelajar akan dapat menonjolkan pemikiran kritikal, logik dan mampu menyelesaikan masalah</t>
  </si>
  <si>
    <t>Pelajar akan dapat mempraktikkan kemahiran berkomunikasi</t>
  </si>
  <si>
    <t>Pelajar akan dapat menzahirkan kemahiran sosial dan mempunyai sikap tanggungjawab ketika menjalankan tugas</t>
  </si>
  <si>
    <t>Pelajar akan dapat menyemai sikap dan nilai professionalisme</t>
  </si>
  <si>
    <t>Pelajar akan dapat mengamalkan pembelajaran sepanjang hayat dalam meningkatkan ilmu dan kemahiran</t>
  </si>
  <si>
    <t>Pelajar dapat mempraktikkan asas kemahiran pembelajaran kendiri dan kemahiran pengurusan serta menguasai nilai-nilai keusahawan mengikut keperluan industri</t>
  </si>
  <si>
    <t>Pelajar akan dapat mengasah bakat kepimpinan dan mengamalkan kerja berpasukan</t>
  </si>
  <si>
    <t>Markah</t>
  </si>
  <si>
    <t>Nilai Mata</t>
  </si>
  <si>
    <t>Status</t>
  </si>
  <si>
    <t>90 – 100</t>
  </si>
  <si>
    <t>Sangat Cemerlang</t>
  </si>
  <si>
    <t>80 – 89</t>
  </si>
  <si>
    <t>Cemerlang</t>
  </si>
  <si>
    <t>75 – 79</t>
  </si>
  <si>
    <t>Kepujian</t>
  </si>
  <si>
    <t>70 – 74</t>
  </si>
  <si>
    <t>65 – 69</t>
  </si>
  <si>
    <t>60 – 64</t>
  </si>
  <si>
    <t>Baik</t>
  </si>
  <si>
    <t>55 – 59</t>
  </si>
  <si>
    <t>50 – 54</t>
  </si>
  <si>
    <t>47 – 49</t>
  </si>
  <si>
    <t>Lulus Bersyarat</t>
  </si>
  <si>
    <t>44 – 46</t>
  </si>
  <si>
    <t>40 – 43</t>
  </si>
  <si>
    <t>0 – 39</t>
  </si>
  <si>
    <t>Gagal</t>
  </si>
  <si>
    <t>Menentukan unit-unit asas pengukuran dengan tepat.</t>
  </si>
  <si>
    <t>Mengenalpasti ciri-ciri persamaan linear dan menentukan nilai kecerunan dan pintasan-y.</t>
  </si>
  <si>
    <t>Menyelesaikan masalah melibatkan perimeter dan luas bagi geometri 2 matra serta isipadu bagi geometri 3 matar.</t>
  </si>
  <si>
    <t>Mengenalpasti konsep asas algebra dan menyelesaikan masalah dengantepat bagi ungkapan algebra berdasarkan prinsipnya.</t>
  </si>
  <si>
    <t>Membina persamaan linear, y=mx+c dan melukis graf linear dengan tepat dan kemas.</t>
  </si>
  <si>
    <t xml:space="preserve">: NANTINI </t>
  </si>
  <si>
    <t>MPU1011 - PENDIDIKAN ISLAM 1</t>
  </si>
  <si>
    <t>SSK1023 - ASAS SISTEM DIGIT</t>
  </si>
  <si>
    <t>SKW1112 - DIGITAL ENTERPRENEURSHIP</t>
  </si>
  <si>
    <t>: AZLILAWATI</t>
  </si>
  <si>
    <t>Lampiran B3</t>
  </si>
  <si>
    <t>JADUAL ANALISIS CLO PENILAIAN AKHIR (AMALI)</t>
  </si>
  <si>
    <t>SOALAN/ KRITERIA PENILAIAN</t>
  </si>
  <si>
    <t>CLO6</t>
  </si>
  <si>
    <t>CLO7</t>
  </si>
  <si>
    <t xml:space="preserve">MAKLUMAT % PENILAIAN </t>
  </si>
  <si>
    <t xml:space="preserve">PENILAIAN BERTERUSAN    </t>
  </si>
  <si>
    <t xml:space="preserve">PENILAIAN AKHIR (TEORI)   </t>
  </si>
  <si>
    <t xml:space="preserve">PENILAIAN AKHIR (AMALI) 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</si>
  <si>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</si>
  <si>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</si>
  <si>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</si>
  <si>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</si>
  <si>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</si>
  <si>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</si>
  <si>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</si>
  <si>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</si>
  <si>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</si>
  <si>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</si>
  <si>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</si>
  <si>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</si>
  <si>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</si>
  <si>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</si>
  <si>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</si>
  <si>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</si>
  <si>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</si>
  <si>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</si>
  <si>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</si>
  <si>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</si>
  <si>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: 15</t>
  </si>
  <si>
    <t>d1</t>
  </si>
  <si>
    <t>d2</t>
  </si>
  <si>
    <t>d3</t>
  </si>
  <si>
    <t>JAM KREDIT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</si>
</sst>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Symbol"/>
      <family val="1"/>
      <charset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Calibri"/>
      <family val="2"/>
    </font>
    <font>
      <b/>
      <sz val="9"/>
      <color indexed="81"/>
      <name val="Tahoma"/>
      <family val="2"/>
    </font>
    <font>
      <sz val="12"/>
      <color rgb="FF333333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333333"/>
      <name val="Arial"/>
      <family val="2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b/>
      <sz val="14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2"/>
      <name val="Arial Narrow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sz val="9"/>
      <color indexed="81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0">
    <xf numFmtId="0" fontId="0" fillId="0" borderId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0"/>
    <xf numFmtId="0" fontId="25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786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0" xfId="0" applyFont="1" applyFill="1"/>
    <xf numFmtId="0" fontId="3" fillId="3" borderId="0" xfId="0" applyFont="1" applyFill="1"/>
    <xf numFmtId="0" fontId="3" fillId="0" borderId="0" xfId="0" applyFont="1"/>
    <xf numFmtId="0" fontId="3" fillId="3" borderId="0" xfId="0" applyFont="1" applyFill="1" applyAlignment="1"/>
    <xf numFmtId="0" fontId="1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8" fillId="3" borderId="0" xfId="0" applyFont="1" applyFill="1"/>
    <xf numFmtId="0" fontId="2" fillId="3" borderId="0" xfId="0" applyFont="1" applyFill="1"/>
    <xf numFmtId="0" fontId="2" fillId="3" borderId="0" xfId="0" applyFont="1" applyFill="1" applyAlignment="1"/>
    <xf numFmtId="0" fontId="2" fillId="3" borderId="0" xfId="0" applyFont="1" applyFill="1" applyAlignment="1">
      <alignment horizontal="center"/>
    </xf>
    <xf numFmtId="0" fontId="1" fillId="3" borderId="0" xfId="0" applyFont="1" applyFill="1" applyAlignment="1"/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3" borderId="0" xfId="0" quotePrefix="1" applyFont="1" applyFill="1" applyAlignment="1">
      <alignment horizontal="right"/>
    </xf>
    <xf numFmtId="0" fontId="9" fillId="3" borderId="0" xfId="0" applyFont="1" applyFill="1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10" fillId="3" borderId="0" xfId="0" applyFont="1" applyFill="1" applyBorder="1"/>
    <xf numFmtId="164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5" fillId="0" borderId="1" xfId="0" applyFont="1" applyFill="1" applyBorder="1" applyAlignment="1">
      <alignment horizontal="left" vertical="center"/>
    </xf>
    <xf numFmtId="0" fontId="12" fillId="3" borderId="0" xfId="0" quotePrefix="1" applyFont="1" applyFill="1" applyAlignment="1">
      <alignment horizontal="right"/>
    </xf>
    <xf numFmtId="0" fontId="12" fillId="3" borderId="0" xfId="0" applyFont="1" applyFill="1"/>
    <xf numFmtId="0" fontId="13" fillId="3" borderId="0" xfId="0" applyFont="1" applyFill="1"/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13" fillId="0" borderId="0" xfId="0" applyFont="1"/>
    <xf numFmtId="0" fontId="17" fillId="0" borderId="1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4" fillId="3" borderId="0" xfId="0" applyFont="1" applyFill="1" applyBorder="1"/>
    <xf numFmtId="0" fontId="11" fillId="3" borderId="0" xfId="0" applyFont="1" applyFill="1" applyAlignment="1">
      <alignment horizontal="justify" vertical="center"/>
    </xf>
    <xf numFmtId="0" fontId="3" fillId="3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8" fillId="0" borderId="0" xfId="0" applyFont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/>
    <xf numFmtId="0" fontId="8" fillId="3" borderId="0" xfId="0" applyFont="1" applyFill="1" applyBorder="1" applyAlignment="1"/>
    <xf numFmtId="0" fontId="19" fillId="0" borderId="0" xfId="0" applyFont="1" applyBorder="1" applyAlignment="1">
      <alignment vertical="center" wrapText="1"/>
    </xf>
    <xf numFmtId="0" fontId="8" fillId="0" borderId="0" xfId="0" applyFont="1" applyFill="1" applyAlignmen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164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2" fontId="0" fillId="0" borderId="0" xfId="0" applyNumberFormat="1"/>
    <xf numFmtId="0" fontId="0" fillId="0" borderId="0" xfId="0" applyAlignment="1">
      <alignment textRotation="90"/>
    </xf>
    <xf numFmtId="2" fontId="0" fillId="0" borderId="0" xfId="0" applyNumberFormat="1" applyAlignment="1">
      <alignment textRotation="90"/>
    </xf>
    <xf numFmtId="0" fontId="5" fillId="0" borderId="36" xfId="0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1" fontId="0" fillId="0" borderId="0" xfId="0" applyNumberFormat="1"/>
    <xf numFmtId="1" fontId="5" fillId="0" borderId="0" xfId="47" applyNumberFormat="1" applyFont="1" applyBorder="1" applyAlignment="1">
      <alignment horizontal="center" vertical="center"/>
    </xf>
    <xf numFmtId="1" fontId="5" fillId="0" borderId="4" xfId="47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 wrapText="1"/>
    </xf>
    <xf numFmtId="165" fontId="5" fillId="0" borderId="0" xfId="47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0" borderId="1" xfId="0" applyFont="1" applyFill="1" applyBorder="1" applyAlignment="1">
      <alignment horizontal="center" vertical="center" textRotation="90" wrapText="1"/>
    </xf>
    <xf numFmtId="0" fontId="24" fillId="0" borderId="3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vertical="center" wrapText="1"/>
    </xf>
    <xf numFmtId="0" fontId="4" fillId="0" borderId="34" xfId="0" applyFont="1" applyBorder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1" xfId="0" applyFont="1" applyFill="1" applyBorder="1"/>
    <xf numFmtId="0" fontId="2" fillId="0" borderId="1" xfId="0" applyFont="1" applyBorder="1"/>
    <xf numFmtId="0" fontId="2" fillId="0" borderId="8" xfId="0" applyFont="1" applyBorder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2" fillId="0" borderId="25" xfId="0" applyFont="1" applyBorder="1"/>
    <xf numFmtId="0" fontId="2" fillId="0" borderId="2" xfId="0" applyFont="1" applyBorder="1"/>
    <xf numFmtId="0" fontId="2" fillId="0" borderId="4" xfId="0" applyFont="1" applyBorder="1"/>
    <xf numFmtId="0" fontId="8" fillId="0" borderId="0" xfId="0" applyFont="1" applyAlignment="1">
      <alignment horizontal="center"/>
    </xf>
    <xf numFmtId="0" fontId="2" fillId="0" borderId="0" xfId="0" applyFont="1" applyAlignment="1"/>
    <xf numFmtId="0" fontId="28" fillId="0" borderId="37" xfId="0" applyFont="1" applyFill="1" applyBorder="1" applyAlignment="1">
      <alignment horizontal="left" vertical="center" wrapText="1" readingOrder="1"/>
    </xf>
    <xf numFmtId="0" fontId="28" fillId="0" borderId="49" xfId="0" applyFont="1" applyFill="1" applyBorder="1" applyAlignment="1">
      <alignment horizontal="center" vertical="center" wrapText="1" readingOrder="1"/>
    </xf>
    <xf numFmtId="0" fontId="28" fillId="0" borderId="40" xfId="0" applyFont="1" applyFill="1" applyBorder="1" applyAlignment="1">
      <alignment horizontal="center" vertical="center" wrapText="1" readingOrder="1"/>
    </xf>
    <xf numFmtId="0" fontId="28" fillId="0" borderId="22" xfId="0" applyFont="1" applyFill="1" applyBorder="1" applyAlignment="1">
      <alignment horizontal="center" vertical="center" wrapText="1" readingOrder="1"/>
    </xf>
    <xf numFmtId="0" fontId="28" fillId="0" borderId="23" xfId="0" applyFont="1" applyFill="1" applyBorder="1" applyAlignment="1">
      <alignment horizontal="center" vertical="center" wrapText="1" readingOrder="1"/>
    </xf>
    <xf numFmtId="0" fontId="28" fillId="0" borderId="26" xfId="0" applyFont="1" applyFill="1" applyBorder="1" applyAlignment="1">
      <alignment horizontal="center" vertical="center" wrapText="1" readingOrder="1"/>
    </xf>
    <xf numFmtId="0" fontId="28" fillId="0" borderId="51" xfId="0" applyFont="1" applyFill="1" applyBorder="1" applyAlignment="1">
      <alignment horizontal="center" vertical="center" wrapText="1" readingOrder="1"/>
    </xf>
    <xf numFmtId="0" fontId="28" fillId="4" borderId="15" xfId="0" applyFont="1" applyFill="1" applyBorder="1" applyAlignment="1">
      <alignment horizontal="center" vertical="center" wrapText="1" readingOrder="1"/>
    </xf>
    <xf numFmtId="0" fontId="28" fillId="4" borderId="16" xfId="0" applyFont="1" applyFill="1" applyBorder="1" applyAlignment="1">
      <alignment horizontal="center" vertical="center" wrapText="1" readingOrder="1"/>
    </xf>
    <xf numFmtId="2" fontId="28" fillId="4" borderId="16" xfId="0" applyNumberFormat="1" applyFont="1" applyFill="1" applyBorder="1" applyAlignment="1">
      <alignment horizontal="center" vertical="center" wrapText="1" readingOrder="1"/>
    </xf>
    <xf numFmtId="164" fontId="28" fillId="4" borderId="17" xfId="0" applyNumberFormat="1" applyFont="1" applyFill="1" applyBorder="1" applyAlignment="1">
      <alignment horizontal="center" vertical="center" wrapText="1" readingOrder="1"/>
    </xf>
    <xf numFmtId="164" fontId="28" fillId="4" borderId="15" xfId="0" applyNumberFormat="1" applyFont="1" applyFill="1" applyBorder="1" applyAlignment="1">
      <alignment horizontal="center" vertical="center" wrapText="1" readingOrder="1"/>
    </xf>
    <xf numFmtId="164" fontId="28" fillId="0" borderId="15" xfId="0" applyNumberFormat="1" applyFont="1" applyFill="1" applyBorder="1" applyAlignment="1">
      <alignment horizontal="center" vertical="center" wrapText="1" readingOrder="1"/>
    </xf>
    <xf numFmtId="164" fontId="19" fillId="0" borderId="16" xfId="0" applyNumberFormat="1" applyFont="1" applyFill="1" applyBorder="1" applyAlignment="1">
      <alignment horizontal="center" vertical="center" wrapText="1" readingOrder="1"/>
    </xf>
    <xf numFmtId="0" fontId="19" fillId="0" borderId="16" xfId="0" applyFont="1" applyFill="1" applyBorder="1" applyAlignment="1">
      <alignment horizontal="center" vertical="center" wrapText="1" readingOrder="1"/>
    </xf>
    <xf numFmtId="0" fontId="28" fillId="0" borderId="16" xfId="0" applyFont="1" applyFill="1" applyBorder="1" applyAlignment="1">
      <alignment horizontal="center" vertical="center" wrapText="1" readingOrder="1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/>
    <xf numFmtId="0" fontId="28" fillId="9" borderId="5" xfId="0" applyFont="1" applyFill="1" applyBorder="1" applyAlignment="1">
      <alignment horizontal="center" vertical="center" wrapText="1" readingOrder="1"/>
    </xf>
    <xf numFmtId="0" fontId="28" fillId="9" borderId="1" xfId="0" applyFont="1" applyFill="1" applyBorder="1" applyAlignment="1">
      <alignment horizontal="center" vertical="center" wrapText="1" readingOrder="1"/>
    </xf>
    <xf numFmtId="2" fontId="28" fillId="9" borderId="1" xfId="0" applyNumberFormat="1" applyFont="1" applyFill="1" applyBorder="1" applyAlignment="1">
      <alignment horizontal="center" vertical="center" wrapText="1" readingOrder="1"/>
    </xf>
    <xf numFmtId="164" fontId="28" fillId="9" borderId="6" xfId="0" applyNumberFormat="1" applyFont="1" applyFill="1" applyBorder="1" applyAlignment="1">
      <alignment horizontal="center" vertical="center" wrapText="1" readingOrder="1"/>
    </xf>
    <xf numFmtId="164" fontId="19" fillId="9" borderId="5" xfId="0" applyNumberFormat="1" applyFont="1" applyFill="1" applyBorder="1" applyAlignment="1">
      <alignment horizontal="center" vertical="center" wrapText="1" readingOrder="1"/>
    </xf>
    <xf numFmtId="164" fontId="19" fillId="0" borderId="1" xfId="0" applyNumberFormat="1" applyFont="1" applyFill="1" applyBorder="1" applyAlignment="1">
      <alignment horizontal="center" vertical="center" wrapText="1" readingOrder="1"/>
    </xf>
    <xf numFmtId="0" fontId="19" fillId="0" borderId="1" xfId="0" applyFont="1" applyFill="1" applyBorder="1" applyAlignment="1">
      <alignment horizontal="center" vertical="center" wrapText="1" readingOrder="1"/>
    </xf>
    <xf numFmtId="0" fontId="28" fillId="0" borderId="1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8" fillId="10" borderId="5" xfId="0" applyFont="1" applyFill="1" applyBorder="1" applyAlignment="1">
      <alignment horizontal="center" vertical="center" wrapText="1" readingOrder="1"/>
    </xf>
    <xf numFmtId="0" fontId="28" fillId="10" borderId="1" xfId="0" applyFont="1" applyFill="1" applyBorder="1" applyAlignment="1">
      <alignment horizontal="center" vertical="center" wrapText="1" readingOrder="1"/>
    </xf>
    <xf numFmtId="2" fontId="28" fillId="10" borderId="1" xfId="0" applyNumberFormat="1" applyFont="1" applyFill="1" applyBorder="1" applyAlignment="1">
      <alignment horizontal="center" vertical="center" wrapText="1" readingOrder="1"/>
    </xf>
    <xf numFmtId="164" fontId="28" fillId="10" borderId="6" xfId="0" applyNumberFormat="1" applyFont="1" applyFill="1" applyBorder="1" applyAlignment="1">
      <alignment horizontal="center" vertical="center" wrapText="1" readingOrder="1"/>
    </xf>
    <xf numFmtId="164" fontId="19" fillId="10" borderId="5" xfId="0" applyNumberFormat="1" applyFont="1" applyFill="1" applyBorder="1" applyAlignment="1">
      <alignment horizontal="center" vertical="center" wrapText="1" readingOrder="1"/>
    </xf>
    <xf numFmtId="164" fontId="8" fillId="0" borderId="2" xfId="0" applyNumberFormat="1" applyFont="1" applyFill="1" applyBorder="1" applyAlignment="1">
      <alignment horizontal="center" vertical="center"/>
    </xf>
    <xf numFmtId="0" fontId="28" fillId="17" borderId="12" xfId="0" applyFont="1" applyFill="1" applyBorder="1" applyAlignment="1">
      <alignment horizontal="center" vertical="center" wrapText="1" readingOrder="1"/>
    </xf>
    <xf numFmtId="0" fontId="28" fillId="17" borderId="14" xfId="0" applyFont="1" applyFill="1" applyBorder="1" applyAlignment="1">
      <alignment horizontal="center" vertical="center" wrapText="1" readingOrder="1"/>
    </xf>
    <xf numFmtId="2" fontId="28" fillId="17" borderId="14" xfId="0" applyNumberFormat="1" applyFont="1" applyFill="1" applyBorder="1" applyAlignment="1">
      <alignment horizontal="center" vertical="center" wrapText="1" readingOrder="1"/>
    </xf>
    <xf numFmtId="164" fontId="28" fillId="17" borderId="13" xfId="0" applyNumberFormat="1" applyFont="1" applyFill="1" applyBorder="1" applyAlignment="1">
      <alignment horizontal="center" vertical="center" wrapText="1" readingOrder="1"/>
    </xf>
    <xf numFmtId="164" fontId="19" fillId="17" borderId="5" xfId="0" applyNumberFormat="1" applyFont="1" applyFill="1" applyBorder="1" applyAlignment="1">
      <alignment horizontal="center" vertical="center" wrapText="1" readingOrder="1"/>
    </xf>
    <xf numFmtId="164" fontId="19" fillId="0" borderId="5" xfId="0" applyNumberFormat="1" applyFont="1" applyFill="1" applyBorder="1" applyAlignment="1">
      <alignment horizontal="center" vertical="center" wrapText="1" readingOrder="1"/>
    </xf>
    <xf numFmtId="164" fontId="8" fillId="0" borderId="4" xfId="0" applyNumberFormat="1" applyFont="1" applyFill="1" applyBorder="1" applyAlignment="1">
      <alignment horizontal="center" vertical="center"/>
    </xf>
    <xf numFmtId="0" fontId="2" fillId="0" borderId="13" xfId="0" applyFont="1" applyFill="1" applyBorder="1"/>
    <xf numFmtId="0" fontId="28" fillId="0" borderId="7" xfId="0" applyFont="1" applyFill="1" applyBorder="1" applyAlignment="1">
      <alignment horizontal="center" vertical="center" wrapText="1" readingOrder="1"/>
    </xf>
    <xf numFmtId="0" fontId="28" fillId="0" borderId="8" xfId="0" applyFont="1" applyFill="1" applyBorder="1" applyAlignment="1">
      <alignment horizontal="center" vertical="center" wrapText="1" readingOrder="1"/>
    </xf>
    <xf numFmtId="2" fontId="28" fillId="0" borderId="8" xfId="0" applyNumberFormat="1" applyFont="1" applyFill="1" applyBorder="1" applyAlignment="1">
      <alignment horizontal="center" vertical="center" wrapText="1" readingOrder="1"/>
    </xf>
    <xf numFmtId="164" fontId="28" fillId="0" borderId="9" xfId="0" applyNumberFormat="1" applyFont="1" applyFill="1" applyBorder="1" applyAlignment="1">
      <alignment horizontal="center" vertical="center" wrapText="1" readingOrder="1"/>
    </xf>
    <xf numFmtId="164" fontId="19" fillId="0" borderId="41" xfId="0" applyNumberFormat="1" applyFont="1" applyFill="1" applyBorder="1" applyAlignment="1">
      <alignment horizontal="center" vertical="center" wrapText="1" readingOrder="1"/>
    </xf>
    <xf numFmtId="164" fontId="28" fillId="0" borderId="42" xfId="0" applyNumberFormat="1" applyFont="1" applyFill="1" applyBorder="1" applyAlignment="1">
      <alignment horizontal="center" vertical="center" wrapText="1" readingOrder="1"/>
    </xf>
    <xf numFmtId="164" fontId="19" fillId="0" borderId="42" xfId="0" applyNumberFormat="1" applyFont="1" applyFill="1" applyBorder="1" applyAlignment="1">
      <alignment horizontal="center" vertical="center" wrapText="1" readingOrder="1"/>
    </xf>
    <xf numFmtId="0" fontId="19" fillId="0" borderId="42" xfId="0" applyFont="1" applyFill="1" applyBorder="1" applyAlignment="1">
      <alignment horizontal="center" vertical="center" wrapText="1" readingOrder="1"/>
    </xf>
    <xf numFmtId="0" fontId="28" fillId="0" borderId="42" xfId="0" applyFont="1" applyFill="1" applyBorder="1" applyAlignment="1">
      <alignment horizontal="center" vertical="center" wrapText="1" readingOrder="1"/>
    </xf>
    <xf numFmtId="0" fontId="2" fillId="0" borderId="54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28" fillId="0" borderId="41" xfId="0" applyFont="1" applyFill="1" applyBorder="1" applyAlignment="1">
      <alignment horizontal="right" vertical="center" wrapText="1" readingOrder="1"/>
    </xf>
    <xf numFmtId="2" fontId="28" fillId="0" borderId="42" xfId="0" applyNumberFormat="1" applyFont="1" applyFill="1" applyBorder="1" applyAlignment="1">
      <alignment horizontal="center" vertical="center" wrapText="1" readingOrder="1"/>
    </xf>
    <xf numFmtId="164" fontId="28" fillId="0" borderId="55" xfId="0" applyNumberFormat="1" applyFont="1" applyFill="1" applyBorder="1" applyAlignment="1">
      <alignment horizontal="center" vertical="center" wrapText="1" readingOrder="1"/>
    </xf>
    <xf numFmtId="164" fontId="2" fillId="15" borderId="22" xfId="0" applyNumberFormat="1" applyFont="1" applyFill="1" applyBorder="1" applyAlignment="1">
      <alignment horizontal="center" vertical="center"/>
    </xf>
    <xf numFmtId="164" fontId="2" fillId="12" borderId="23" xfId="0" applyNumberFormat="1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0" fontId="2" fillId="0" borderId="51" xfId="0" applyFont="1" applyBorder="1"/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19" fillId="17" borderId="35" xfId="0" applyNumberFormat="1" applyFont="1" applyFill="1" applyBorder="1" applyAlignment="1">
      <alignment horizontal="center" vertical="center" wrapText="1" readingOrder="1"/>
    </xf>
    <xf numFmtId="0" fontId="28" fillId="0" borderId="41" xfId="0" applyFont="1" applyFill="1" applyBorder="1" applyAlignment="1">
      <alignment horizontal="left" vertical="center" wrapText="1" readingOrder="1"/>
    </xf>
    <xf numFmtId="164" fontId="2" fillId="15" borderId="41" xfId="0" applyNumberFormat="1" applyFont="1" applyFill="1" applyBorder="1" applyAlignment="1">
      <alignment horizontal="center" vertical="center"/>
    </xf>
    <xf numFmtId="164" fontId="2" fillId="12" borderId="42" xfId="0" applyNumberFormat="1" applyFont="1" applyFill="1" applyBorder="1" applyAlignment="1">
      <alignment horizontal="center" vertical="center"/>
    </xf>
    <xf numFmtId="164" fontId="2" fillId="0" borderId="42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0" fontId="28" fillId="0" borderId="37" xfId="0" applyFont="1" applyFill="1" applyBorder="1" applyAlignment="1">
      <alignment horizontal="center" vertical="center" wrapText="1" readingOrder="1"/>
    </xf>
    <xf numFmtId="0" fontId="28" fillId="0" borderId="27" xfId="0" applyFont="1" applyFill="1" applyBorder="1" applyAlignment="1">
      <alignment horizontal="center" vertical="center" wrapText="1" readingOrder="1"/>
    </xf>
    <xf numFmtId="0" fontId="28" fillId="0" borderId="48" xfId="0" applyFont="1" applyFill="1" applyBorder="1" applyAlignment="1">
      <alignment horizontal="center" vertical="center" wrapText="1" readingOrder="1"/>
    </xf>
    <xf numFmtId="0" fontId="28" fillId="0" borderId="52" xfId="0" applyFont="1" applyFill="1" applyBorder="1" applyAlignment="1">
      <alignment horizontal="center" vertical="center" wrapText="1" readingOrder="1"/>
    </xf>
    <xf numFmtId="0" fontId="28" fillId="4" borderId="25" xfId="0" applyFont="1" applyFill="1" applyBorder="1" applyAlignment="1">
      <alignment horizontal="center" vertical="center" wrapText="1" readingOrder="1"/>
    </xf>
    <xf numFmtId="2" fontId="28" fillId="4" borderId="38" xfId="0" applyNumberFormat="1" applyFont="1" applyFill="1" applyBorder="1" applyAlignment="1">
      <alignment horizontal="center" vertical="center" wrapText="1" readingOrder="1"/>
    </xf>
    <xf numFmtId="164" fontId="28" fillId="4" borderId="21" xfId="0" applyNumberFormat="1" applyFont="1" applyFill="1" applyBorder="1" applyAlignment="1">
      <alignment horizontal="center" vertical="center" wrapText="1" readingOrder="1"/>
    </xf>
    <xf numFmtId="164" fontId="19" fillId="3" borderId="16" xfId="0" applyNumberFormat="1" applyFont="1" applyFill="1" applyBorder="1" applyAlignment="1">
      <alignment horizontal="center" vertical="center" wrapText="1" readingOrder="1"/>
    </xf>
    <xf numFmtId="0" fontId="2" fillId="0" borderId="17" xfId="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 wrapText="1" readingOrder="1"/>
    </xf>
    <xf numFmtId="2" fontId="28" fillId="9" borderId="35" xfId="0" applyNumberFormat="1" applyFont="1" applyFill="1" applyBorder="1" applyAlignment="1">
      <alignment horizontal="center" vertical="center" wrapText="1" readingOrder="1"/>
    </xf>
    <xf numFmtId="164" fontId="28" fillId="9" borderId="31" xfId="0" applyNumberFormat="1" applyFont="1" applyFill="1" applyBorder="1" applyAlignment="1">
      <alignment horizontal="center" vertical="center" wrapText="1" readingOrder="1"/>
    </xf>
    <xf numFmtId="164" fontId="28" fillId="9" borderId="1" xfId="0" applyNumberFormat="1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/>
    </xf>
    <xf numFmtId="0" fontId="28" fillId="10" borderId="2" xfId="0" applyFont="1" applyFill="1" applyBorder="1" applyAlignment="1">
      <alignment horizontal="center" vertical="center" wrapText="1" readingOrder="1"/>
    </xf>
    <xf numFmtId="2" fontId="28" fillId="10" borderId="35" xfId="0" applyNumberFormat="1" applyFont="1" applyFill="1" applyBorder="1" applyAlignment="1">
      <alignment horizontal="center" vertical="center" wrapText="1" readingOrder="1"/>
    </xf>
    <xf numFmtId="164" fontId="28" fillId="10" borderId="31" xfId="0" applyNumberFormat="1" applyFont="1" applyFill="1" applyBorder="1" applyAlignment="1">
      <alignment horizontal="center" vertical="center" wrapText="1" readingOrder="1"/>
    </xf>
    <xf numFmtId="164" fontId="19" fillId="10" borderId="1" xfId="0" applyNumberFormat="1" applyFont="1" applyFill="1" applyBorder="1" applyAlignment="1">
      <alignment horizontal="center" vertical="center" wrapText="1" readingOrder="1"/>
    </xf>
    <xf numFmtId="164" fontId="8" fillId="10" borderId="6" xfId="0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 readingOrder="1"/>
    </xf>
    <xf numFmtId="2" fontId="28" fillId="0" borderId="39" xfId="0" applyNumberFormat="1" applyFont="1" applyFill="1" applyBorder="1" applyAlignment="1">
      <alignment horizontal="center" vertical="center" wrapText="1" readingOrder="1"/>
    </xf>
    <xf numFmtId="164" fontId="28" fillId="0" borderId="43" xfId="0" applyNumberFormat="1" applyFont="1" applyFill="1" applyBorder="1" applyAlignment="1">
      <alignment horizontal="center" vertical="center" wrapText="1" readingOrder="1"/>
    </xf>
    <xf numFmtId="0" fontId="2" fillId="0" borderId="44" xfId="0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 vertical="center" wrapText="1" readingOrder="1"/>
    </xf>
    <xf numFmtId="2" fontId="28" fillId="0" borderId="45" xfId="0" applyNumberFormat="1" applyFont="1" applyFill="1" applyBorder="1" applyAlignment="1">
      <alignment horizontal="center" vertical="center" wrapText="1" readingOrder="1"/>
    </xf>
    <xf numFmtId="0" fontId="28" fillId="0" borderId="54" xfId="0" applyFont="1" applyFill="1" applyBorder="1" applyAlignment="1">
      <alignment horizontal="center" vertical="center" wrapText="1" readingOrder="1"/>
    </xf>
    <xf numFmtId="164" fontId="2" fillId="14" borderId="42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wrapText="1"/>
    </xf>
    <xf numFmtId="0" fontId="2" fillId="0" borderId="24" xfId="0" applyFont="1" applyBorder="1"/>
    <xf numFmtId="0" fontId="2" fillId="0" borderId="38" xfId="0" applyFont="1" applyBorder="1" applyAlignment="1">
      <alignment wrapText="1"/>
    </xf>
    <xf numFmtId="164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/>
    <xf numFmtId="164" fontId="2" fillId="0" borderId="17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wrapText="1"/>
    </xf>
    <xf numFmtId="0" fontId="2" fillId="0" borderId="39" xfId="0" applyFont="1" applyBorder="1"/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47" xfId="0" applyFont="1" applyBorder="1"/>
    <xf numFmtId="0" fontId="2" fillId="0" borderId="0" xfId="0" applyFont="1" applyBorder="1"/>
    <xf numFmtId="0" fontId="2" fillId="0" borderId="28" xfId="0" applyFont="1" applyBorder="1"/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0" xfId="0" applyFont="1" applyBorder="1"/>
    <xf numFmtId="0" fontId="8" fillId="0" borderId="47" xfId="0" applyFont="1" applyFill="1" applyBorder="1"/>
    <xf numFmtId="0" fontId="8" fillId="0" borderId="28" xfId="0" applyFont="1" applyFill="1" applyBorder="1"/>
    <xf numFmtId="0" fontId="2" fillId="0" borderId="0" xfId="0" applyFont="1" applyBorder="1" applyAlignment="1"/>
    <xf numFmtId="0" fontId="8" fillId="0" borderId="0" xfId="0" applyFont="1" applyBorder="1" applyAlignment="1">
      <alignment horizontal="center"/>
    </xf>
    <xf numFmtId="164" fontId="28" fillId="10" borderId="1" xfId="0" applyNumberFormat="1" applyFont="1" applyFill="1" applyBorder="1" applyAlignment="1">
      <alignment horizontal="center" vertical="center" wrapText="1" readingOrder="1"/>
    </xf>
    <xf numFmtId="0" fontId="19" fillId="10" borderId="1" xfId="0" applyFont="1" applyFill="1" applyBorder="1" applyAlignment="1">
      <alignment horizontal="center" vertical="center" wrapText="1" readingOrder="1"/>
    </xf>
    <xf numFmtId="0" fontId="8" fillId="10" borderId="6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 wrapText="1" readingOrder="1"/>
    </xf>
    <xf numFmtId="164" fontId="28" fillId="0" borderId="44" xfId="0" applyNumberFormat="1" applyFont="1" applyFill="1" applyBorder="1" applyAlignment="1">
      <alignment horizontal="center" vertical="center" wrapText="1" readingOrder="1"/>
    </xf>
    <xf numFmtId="164" fontId="28" fillId="18" borderId="42" xfId="0" applyNumberFormat="1" applyFont="1" applyFill="1" applyBorder="1" applyAlignment="1">
      <alignment horizontal="center" vertical="center" wrapText="1" readingOrder="1"/>
    </xf>
    <xf numFmtId="0" fontId="2" fillId="18" borderId="44" xfId="0" applyFont="1" applyFill="1" applyBorder="1" applyAlignment="1">
      <alignment horizontal="center" vertical="center"/>
    </xf>
    <xf numFmtId="0" fontId="2" fillId="0" borderId="47" xfId="0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50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 wrapText="1" readingOrder="1"/>
    </xf>
    <xf numFmtId="0" fontId="8" fillId="3" borderId="0" xfId="0" applyFont="1" applyFill="1" applyBorder="1" applyAlignment="1">
      <alignment horizontal="center" vertical="center"/>
    </xf>
    <xf numFmtId="0" fontId="10" fillId="3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8" fillId="19" borderId="1" xfId="0" applyFont="1" applyFill="1" applyBorder="1" applyAlignment="1">
      <alignment horizontal="center" vertical="center" wrapText="1" readingOrder="1"/>
    </xf>
    <xf numFmtId="164" fontId="8" fillId="15" borderId="1" xfId="0" applyNumberFormat="1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/>
    </xf>
    <xf numFmtId="164" fontId="8" fillId="14" borderId="1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/>
    <xf numFmtId="0" fontId="1" fillId="3" borderId="3" xfId="0" applyFont="1" applyFill="1" applyBorder="1" applyAlignment="1"/>
    <xf numFmtId="0" fontId="1" fillId="3" borderId="0" xfId="0" applyFont="1" applyFill="1" applyBorder="1" applyAlignment="1"/>
    <xf numFmtId="0" fontId="8" fillId="3" borderId="0" xfId="0" applyFont="1" applyFill="1" applyAlignment="1"/>
    <xf numFmtId="0" fontId="20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3" borderId="0" xfId="0" quotePrefix="1" applyFont="1" applyFill="1" applyAlignment="1">
      <alignment horizontal="left"/>
    </xf>
    <xf numFmtId="0" fontId="23" fillId="3" borderId="0" xfId="0" applyFont="1" applyFill="1" applyAlignment="1">
      <alignment vertical="top" wrapText="1"/>
    </xf>
    <xf numFmtId="0" fontId="12" fillId="3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23" xfId="0" applyFont="1" applyBorder="1" applyAlignment="1">
      <alignment horizontal="center"/>
    </xf>
    <xf numFmtId="0" fontId="3" fillId="0" borderId="34" xfId="0" applyFont="1" applyBorder="1"/>
    <xf numFmtId="0" fontId="3" fillId="0" borderId="3" xfId="0" applyFont="1" applyBorder="1"/>
    <xf numFmtId="164" fontId="8" fillId="11" borderId="3" xfId="0" applyNumberFormat="1" applyFont="1" applyFill="1" applyBorder="1" applyAlignment="1">
      <alignment vertical="center"/>
    </xf>
    <xf numFmtId="164" fontId="8" fillId="11" borderId="4" xfId="0" applyNumberFormat="1" applyFont="1" applyFill="1" applyBorder="1" applyAlignment="1">
      <alignment vertical="center"/>
    </xf>
    <xf numFmtId="0" fontId="28" fillId="11" borderId="14" xfId="0" applyFont="1" applyFill="1" applyBorder="1" applyAlignment="1">
      <alignment horizontal="center" vertical="center" wrapText="1" readingOrder="1"/>
    </xf>
    <xf numFmtId="0" fontId="19" fillId="0" borderId="14" xfId="0" applyFont="1" applyFill="1" applyBorder="1" applyAlignment="1">
      <alignment horizontal="center" vertical="center" wrapText="1" readingOrder="1"/>
    </xf>
    <xf numFmtId="0" fontId="28" fillId="0" borderId="14" xfId="0" applyFont="1" applyFill="1" applyBorder="1" applyAlignment="1">
      <alignment horizontal="center" vertical="center" wrapText="1" readingOrder="1"/>
    </xf>
    <xf numFmtId="0" fontId="2" fillId="0" borderId="14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 readingOrder="1"/>
    </xf>
    <xf numFmtId="0" fontId="19" fillId="0" borderId="11" xfId="0" applyFont="1" applyFill="1" applyBorder="1" applyAlignment="1">
      <alignment horizontal="center" vertical="center" wrapText="1" readingOrder="1"/>
    </xf>
    <xf numFmtId="0" fontId="2" fillId="0" borderId="11" xfId="0" applyFont="1" applyFill="1" applyBorder="1" applyAlignment="1">
      <alignment horizontal="center" vertical="center"/>
    </xf>
    <xf numFmtId="164" fontId="8" fillId="15" borderId="23" xfId="0" applyNumberFormat="1" applyFont="1" applyFill="1" applyBorder="1" applyAlignment="1">
      <alignment horizontal="center" vertical="center"/>
    </xf>
    <xf numFmtId="164" fontId="8" fillId="12" borderId="23" xfId="0" applyNumberFormat="1" applyFont="1" applyFill="1" applyBorder="1" applyAlignment="1">
      <alignment horizontal="center" vertical="center"/>
    </xf>
    <xf numFmtId="164" fontId="8" fillId="14" borderId="23" xfId="0" applyNumberFormat="1" applyFont="1" applyFill="1" applyBorder="1" applyAlignment="1">
      <alignment horizontal="center" vertical="center"/>
    </xf>
    <xf numFmtId="164" fontId="8" fillId="16" borderId="23" xfId="0" applyNumberFormat="1" applyFont="1" applyFill="1" applyBorder="1" applyAlignment="1">
      <alignment horizontal="center" vertical="center"/>
    </xf>
    <xf numFmtId="0" fontId="8" fillId="0" borderId="23" xfId="0" applyFont="1" applyBorder="1"/>
    <xf numFmtId="0" fontId="8" fillId="0" borderId="51" xfId="0" applyFont="1" applyBorder="1"/>
    <xf numFmtId="164" fontId="28" fillId="16" borderId="23" xfId="0" applyNumberFormat="1" applyFont="1" applyFill="1" applyBorder="1" applyAlignment="1">
      <alignment horizontal="center" vertical="center" wrapText="1" readingOrder="1"/>
    </xf>
    <xf numFmtId="0" fontId="2" fillId="0" borderId="13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1" fontId="29" fillId="0" borderId="2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 wrapText="1"/>
    </xf>
    <xf numFmtId="164" fontId="8" fillId="9" borderId="23" xfId="0" applyNumberFormat="1" applyFont="1" applyFill="1" applyBorder="1" applyAlignment="1">
      <alignment horizontal="center" vertical="center" wrapText="1"/>
    </xf>
    <xf numFmtId="164" fontId="8" fillId="10" borderId="23" xfId="0" applyNumberFormat="1" applyFont="1" applyFill="1" applyBorder="1" applyAlignment="1">
      <alignment horizontal="center" vertical="center" wrapText="1"/>
    </xf>
    <xf numFmtId="164" fontId="8" fillId="8" borderId="23" xfId="0" applyNumberFormat="1" applyFont="1" applyFill="1" applyBorder="1" applyAlignment="1">
      <alignment horizontal="center" vertical="center" wrapText="1"/>
    </xf>
    <xf numFmtId="164" fontId="8" fillId="11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/>
    </xf>
    <xf numFmtId="0" fontId="2" fillId="0" borderId="23" xfId="0" applyFont="1" applyBorder="1"/>
    <xf numFmtId="0" fontId="8" fillId="0" borderId="56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right" vertical="center" wrapText="1"/>
    </xf>
    <xf numFmtId="1" fontId="8" fillId="0" borderId="8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wrapText="1"/>
    </xf>
    <xf numFmtId="164" fontId="8" fillId="0" borderId="23" xfId="0" applyNumberFormat="1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164" fontId="18" fillId="0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/>
    </xf>
    <xf numFmtId="164" fontId="18" fillId="0" borderId="14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 wrapText="1"/>
    </xf>
    <xf numFmtId="164" fontId="8" fillId="0" borderId="42" xfId="0" applyNumberFormat="1" applyFont="1" applyFill="1" applyBorder="1" applyAlignment="1">
      <alignment horizontal="center" vertical="center" wrapText="1"/>
    </xf>
    <xf numFmtId="164" fontId="8" fillId="0" borderId="42" xfId="0" applyNumberFormat="1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8" fillId="0" borderId="42" xfId="0" applyFont="1" applyBorder="1" applyAlignment="1">
      <alignment vertical="center"/>
    </xf>
    <xf numFmtId="164" fontId="8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8" fillId="0" borderId="57" xfId="0" applyFont="1" applyBorder="1"/>
    <xf numFmtId="0" fontId="8" fillId="0" borderId="57" xfId="0" applyFont="1" applyBorder="1" applyAlignment="1">
      <alignment horizontal="center"/>
    </xf>
    <xf numFmtId="164" fontId="8" fillId="13" borderId="8" xfId="1" applyNumberFormat="1" applyFont="1" applyFill="1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164" fontId="2" fillId="13" borderId="8" xfId="0" applyNumberFormat="1" applyFont="1" applyFill="1" applyBorder="1" applyAlignment="1">
      <alignment horizontal="center" vertical="center" wrapText="1"/>
    </xf>
    <xf numFmtId="164" fontId="17" fillId="0" borderId="11" xfId="0" applyNumberFormat="1" applyFont="1" applyFill="1" applyBorder="1" applyAlignment="1">
      <alignment horizontal="center" vertical="center" wrapText="1"/>
    </xf>
    <xf numFmtId="164" fontId="29" fillId="4" borderId="8" xfId="0" applyNumberFormat="1" applyFont="1" applyFill="1" applyBorder="1" applyAlignment="1">
      <alignment horizontal="center" vertical="center" wrapText="1"/>
    </xf>
    <xf numFmtId="164" fontId="8" fillId="9" borderId="8" xfId="0" applyNumberFormat="1" applyFont="1" applyFill="1" applyBorder="1" applyAlignment="1">
      <alignment horizontal="center" vertical="center" wrapText="1"/>
    </xf>
    <xf numFmtId="164" fontId="8" fillId="10" borderId="8" xfId="0" applyNumberFormat="1" applyFont="1" applyFill="1" applyBorder="1" applyAlignment="1">
      <alignment horizontal="center" vertical="center" wrapText="1"/>
    </xf>
    <xf numFmtId="164" fontId="8" fillId="8" borderId="8" xfId="0" applyNumberFormat="1" applyFont="1" applyFill="1" applyBorder="1" applyAlignment="1">
      <alignment horizontal="center" vertical="center" wrapText="1"/>
    </xf>
    <xf numFmtId="164" fontId="8" fillId="11" borderId="8" xfId="0" applyNumberFormat="1" applyFont="1" applyFill="1" applyBorder="1" applyAlignment="1">
      <alignment horizontal="center" vertical="center" wrapText="1"/>
    </xf>
    <xf numFmtId="0" fontId="34" fillId="19" borderId="1" xfId="0" applyFont="1" applyFill="1" applyBorder="1" applyAlignment="1">
      <alignment horizontal="center" textRotation="90" wrapText="1"/>
    </xf>
    <xf numFmtId="0" fontId="28" fillId="4" borderId="11" xfId="0" applyFont="1" applyFill="1" applyBorder="1" applyAlignment="1">
      <alignment horizontal="center" vertical="center" wrapText="1" readingOrder="1"/>
    </xf>
    <xf numFmtId="0" fontId="28" fillId="19" borderId="22" xfId="0" applyFont="1" applyFill="1" applyBorder="1" applyAlignment="1">
      <alignment horizontal="center" vertical="center" wrapText="1" readingOrder="1"/>
    </xf>
    <xf numFmtId="0" fontId="28" fillId="19" borderId="23" xfId="0" applyFont="1" applyFill="1" applyBorder="1" applyAlignment="1">
      <alignment horizontal="center" vertical="center" wrapText="1" readingOrder="1"/>
    </xf>
    <xf numFmtId="0" fontId="28" fillId="19" borderId="51" xfId="0" applyFont="1" applyFill="1" applyBorder="1" applyAlignment="1">
      <alignment horizontal="center" vertical="center" wrapText="1" readingOrder="1"/>
    </xf>
    <xf numFmtId="164" fontId="2" fillId="0" borderId="61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/>
    </xf>
    <xf numFmtId="164" fontId="8" fillId="4" borderId="8" xfId="0" applyNumberFormat="1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/>
    </xf>
    <xf numFmtId="164" fontId="8" fillId="7" borderId="8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164" fontId="2" fillId="4" borderId="3" xfId="0" applyNumberFormat="1" applyFont="1" applyFill="1" applyBorder="1" applyAlignment="1">
      <alignment horizontal="center" vertical="center"/>
    </xf>
    <xf numFmtId="164" fontId="2" fillId="9" borderId="3" xfId="0" applyNumberFormat="1" applyFont="1" applyFill="1" applyBorder="1" applyAlignment="1">
      <alignment horizontal="center" vertical="center"/>
    </xf>
    <xf numFmtId="164" fontId="2" fillId="10" borderId="3" xfId="0" applyNumberFormat="1" applyFont="1" applyFill="1" applyBorder="1" applyAlignment="1">
      <alignment horizontal="center" vertical="center"/>
    </xf>
    <xf numFmtId="164" fontId="2" fillId="8" borderId="3" xfId="0" applyNumberFormat="1" applyFont="1" applyFill="1" applyBorder="1" applyAlignment="1">
      <alignment horizontal="center" vertical="center"/>
    </xf>
    <xf numFmtId="164" fontId="2" fillId="11" borderId="3" xfId="0" applyNumberFormat="1" applyFont="1" applyFill="1" applyBorder="1" applyAlignment="1">
      <alignment horizontal="center" vertical="center"/>
    </xf>
    <xf numFmtId="164" fontId="35" fillId="3" borderId="63" xfId="0" applyNumberFormat="1" applyFont="1" applyFill="1" applyBorder="1" applyAlignment="1" applyProtection="1">
      <alignment horizontal="center" vertical="center"/>
      <protection hidden="1"/>
    </xf>
    <xf numFmtId="164" fontId="35" fillId="3" borderId="3" xfId="0" applyNumberFormat="1" applyFont="1" applyFill="1" applyBorder="1" applyAlignment="1" applyProtection="1">
      <alignment horizontal="center" vertical="center"/>
      <protection hidden="1"/>
    </xf>
    <xf numFmtId="164" fontId="35" fillId="3" borderId="1" xfId="0" applyNumberFormat="1" applyFont="1" applyFill="1" applyBorder="1" applyAlignment="1" applyProtection="1">
      <alignment horizontal="center" vertical="center"/>
      <protection hidden="1"/>
    </xf>
    <xf numFmtId="164" fontId="18" fillId="3" borderId="3" xfId="0" applyNumberFormat="1" applyFont="1" applyFill="1" applyBorder="1" applyAlignment="1" applyProtection="1">
      <alignment horizontal="center" vertical="center"/>
      <protection hidden="1"/>
    </xf>
    <xf numFmtId="164" fontId="18" fillId="3" borderId="1" xfId="0" applyNumberFormat="1" applyFont="1" applyFill="1" applyBorder="1" applyAlignment="1" applyProtection="1">
      <alignment horizontal="center" vertical="center"/>
      <protection hidden="1"/>
    </xf>
    <xf numFmtId="164" fontId="8" fillId="11" borderId="3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28" fillId="19" borderId="14" xfId="0" applyFont="1" applyFill="1" applyBorder="1" applyAlignment="1">
      <alignment horizontal="center" vertical="center" wrapText="1" readingOrder="1"/>
    </xf>
    <xf numFmtId="164" fontId="2" fillId="4" borderId="10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164" fontId="2" fillId="6" borderId="8" xfId="0" applyNumberFormat="1" applyFont="1" applyFill="1" applyBorder="1" applyAlignment="1">
      <alignment horizontal="center" vertical="center"/>
    </xf>
    <xf numFmtId="164" fontId="2" fillId="7" borderId="8" xfId="0" applyNumberFormat="1" applyFont="1" applyFill="1" applyBorder="1" applyAlignment="1">
      <alignment horizontal="center" vertical="center"/>
    </xf>
    <xf numFmtId="0" fontId="24" fillId="21" borderId="64" xfId="0" applyFont="1" applyFill="1" applyBorder="1" applyAlignment="1">
      <alignment horizontal="center" vertical="center" wrapText="1"/>
    </xf>
    <xf numFmtId="0" fontId="24" fillId="21" borderId="65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164" fontId="8" fillId="10" borderId="8" xfId="0" applyNumberFormat="1" applyFont="1" applyFill="1" applyBorder="1" applyAlignment="1">
      <alignment horizontal="center" vertical="center"/>
    </xf>
    <xf numFmtId="164" fontId="8" fillId="8" borderId="8" xfId="0" applyNumberFormat="1" applyFont="1" applyFill="1" applyBorder="1" applyAlignment="1">
      <alignment horizontal="center" vertical="center"/>
    </xf>
    <xf numFmtId="164" fontId="28" fillId="22" borderId="23" xfId="0" applyNumberFormat="1" applyFont="1" applyFill="1" applyBorder="1" applyAlignment="1">
      <alignment horizontal="center" vertical="center" wrapText="1" readingOrder="1"/>
    </xf>
    <xf numFmtId="2" fontId="28" fillId="23" borderId="23" xfId="0" applyNumberFormat="1" applyFont="1" applyFill="1" applyBorder="1" applyAlignment="1">
      <alignment horizontal="center" vertical="center" wrapText="1" readingOrder="1"/>
    </xf>
    <xf numFmtId="164" fontId="28" fillId="24" borderId="23" xfId="0" applyNumberFormat="1" applyFont="1" applyFill="1" applyBorder="1" applyAlignment="1">
      <alignment horizontal="center" vertical="center" wrapText="1" readingOrder="1"/>
    </xf>
    <xf numFmtId="0" fontId="36" fillId="25" borderId="23" xfId="0" applyFont="1" applyFill="1" applyBorder="1" applyAlignment="1">
      <alignment horizontal="center" vertical="center"/>
    </xf>
    <xf numFmtId="0" fontId="8" fillId="9" borderId="51" xfId="0" applyFont="1" applyFill="1" applyBorder="1" applyAlignment="1">
      <alignment horizontal="center" vertical="center"/>
    </xf>
    <xf numFmtId="164" fontId="8" fillId="22" borderId="23" xfId="0" applyNumberFormat="1" applyFont="1" applyFill="1" applyBorder="1" applyAlignment="1">
      <alignment horizontal="center" vertical="center"/>
    </xf>
    <xf numFmtId="164" fontId="8" fillId="23" borderId="23" xfId="0" applyNumberFormat="1" applyFont="1" applyFill="1" applyBorder="1" applyAlignment="1">
      <alignment horizontal="center" vertical="center"/>
    </xf>
    <xf numFmtId="0" fontId="8" fillId="24" borderId="23" xfId="0" applyFont="1" applyFill="1" applyBorder="1" applyAlignment="1">
      <alignment horizontal="center" vertical="center"/>
    </xf>
    <xf numFmtId="164" fontId="8" fillId="15" borderId="11" xfId="0" applyNumberFormat="1" applyFont="1" applyFill="1" applyBorder="1" applyAlignment="1">
      <alignment horizontal="center" vertical="center"/>
    </xf>
    <xf numFmtId="164" fontId="8" fillId="12" borderId="11" xfId="0" applyNumberFormat="1" applyFont="1" applyFill="1" applyBorder="1" applyAlignment="1">
      <alignment horizontal="center" vertical="center"/>
    </xf>
    <xf numFmtId="164" fontId="8" fillId="14" borderId="11" xfId="0" applyNumberFormat="1" applyFont="1" applyFill="1" applyBorder="1" applyAlignment="1">
      <alignment horizontal="center" vertical="center"/>
    </xf>
    <xf numFmtId="164" fontId="8" fillId="16" borderId="11" xfId="0" applyNumberFormat="1" applyFont="1" applyFill="1" applyBorder="1" applyAlignment="1">
      <alignment horizontal="center" vertical="center"/>
    </xf>
    <xf numFmtId="164" fontId="28" fillId="16" borderId="1" xfId="0" applyNumberFormat="1" applyFont="1" applyFill="1" applyBorder="1" applyAlignment="1">
      <alignment horizontal="center" vertical="center" wrapText="1" readingOrder="1"/>
    </xf>
    <xf numFmtId="164" fontId="28" fillId="22" borderId="1" xfId="0" applyNumberFormat="1" applyFont="1" applyFill="1" applyBorder="1" applyAlignment="1">
      <alignment horizontal="center" vertical="center" wrapText="1" readingOrder="1"/>
    </xf>
    <xf numFmtId="2" fontId="28" fillId="23" borderId="1" xfId="0" applyNumberFormat="1" applyFont="1" applyFill="1" applyBorder="1" applyAlignment="1">
      <alignment horizontal="center" vertical="center" wrapText="1" readingOrder="1"/>
    </xf>
    <xf numFmtId="164" fontId="28" fillId="24" borderId="1" xfId="0" applyNumberFormat="1" applyFont="1" applyFill="1" applyBorder="1" applyAlignment="1">
      <alignment horizontal="center" vertical="center" wrapText="1" readingOrder="1"/>
    </xf>
    <xf numFmtId="0" fontId="36" fillId="25" borderId="1" xfId="0" applyFont="1" applyFill="1" applyBorder="1" applyAlignment="1">
      <alignment horizontal="center" vertical="center"/>
    </xf>
    <xf numFmtId="0" fontId="20" fillId="25" borderId="1" xfId="0" applyFont="1" applyFill="1" applyBorder="1" applyAlignment="1">
      <alignment horizontal="center" vertical="center"/>
    </xf>
    <xf numFmtId="0" fontId="20" fillId="25" borderId="2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1" fontId="8" fillId="13" borderId="8" xfId="0" applyNumberFormat="1" applyFont="1" applyFill="1" applyBorder="1" applyAlignment="1">
      <alignment horizontal="center" vertical="center"/>
    </xf>
    <xf numFmtId="0" fontId="2" fillId="4" borderId="16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164" fontId="2" fillId="13" borderId="8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164" fontId="18" fillId="3" borderId="11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>
      <alignment horizontal="center"/>
    </xf>
    <xf numFmtId="164" fontId="2" fillId="0" borderId="59" xfId="0" applyNumberFormat="1" applyFont="1" applyFill="1" applyBorder="1" applyAlignment="1">
      <alignment horizontal="center" vertical="center"/>
    </xf>
    <xf numFmtId="164" fontId="2" fillId="0" borderId="29" xfId="0" applyNumberFormat="1" applyFont="1" applyFill="1" applyBorder="1" applyAlignment="1">
      <alignment horizontal="center" vertical="center"/>
    </xf>
    <xf numFmtId="0" fontId="2" fillId="9" borderId="25" xfId="0" applyNumberFormat="1" applyFont="1" applyFill="1" applyBorder="1" applyAlignment="1">
      <alignment horizontal="center" vertical="center"/>
    </xf>
    <xf numFmtId="0" fontId="2" fillId="10" borderId="25" xfId="0" applyNumberFormat="1" applyFont="1" applyFill="1" applyBorder="1" applyAlignment="1">
      <alignment horizontal="center" vertical="center"/>
    </xf>
    <xf numFmtId="0" fontId="2" fillId="8" borderId="25" xfId="0" applyNumberFormat="1" applyFont="1" applyFill="1" applyBorder="1" applyAlignment="1">
      <alignment horizontal="center" vertical="center"/>
    </xf>
    <xf numFmtId="164" fontId="8" fillId="20" borderId="71" xfId="0" applyNumberFormat="1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/>
    </xf>
    <xf numFmtId="164" fontId="8" fillId="25" borderId="8" xfId="0" applyNumberFormat="1" applyFont="1" applyFill="1" applyBorder="1" applyAlignment="1">
      <alignment horizontal="center" vertical="center"/>
    </xf>
    <xf numFmtId="164" fontId="8" fillId="18" borderId="43" xfId="0" applyNumberFormat="1" applyFont="1" applyFill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11" borderId="2" xfId="0" applyFont="1" applyFill="1" applyBorder="1" applyAlignment="1">
      <alignment horizontal="center" vertical="center" wrapText="1"/>
    </xf>
    <xf numFmtId="164" fontId="2" fillId="11" borderId="20" xfId="0" applyNumberFormat="1" applyFont="1" applyFill="1" applyBorder="1" applyAlignment="1">
      <alignment horizontal="center" vertical="center"/>
    </xf>
    <xf numFmtId="0" fontId="2" fillId="0" borderId="26" xfId="0" applyFont="1" applyBorder="1"/>
    <xf numFmtId="0" fontId="8" fillId="0" borderId="26" xfId="0" applyFont="1" applyBorder="1"/>
    <xf numFmtId="0" fontId="8" fillId="18" borderId="6" xfId="0" applyFont="1" applyFill="1" applyBorder="1" applyAlignment="1">
      <alignment horizontal="center" vertical="center" wrapText="1"/>
    </xf>
    <xf numFmtId="164" fontId="2" fillId="18" borderId="9" xfId="0" applyNumberFormat="1" applyFont="1" applyFill="1" applyBorder="1" applyAlignment="1">
      <alignment horizontal="center" vertical="center"/>
    </xf>
    <xf numFmtId="0" fontId="8" fillId="25" borderId="1" xfId="0" applyFont="1" applyFill="1" applyBorder="1" applyAlignment="1">
      <alignment horizontal="center" vertical="center" wrapText="1"/>
    </xf>
    <xf numFmtId="164" fontId="2" fillId="25" borderId="8" xfId="0" applyNumberFormat="1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64" fontId="8" fillId="11" borderId="20" xfId="0" applyNumberFormat="1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2" fillId="11" borderId="25" xfId="0" applyNumberFormat="1" applyFont="1" applyFill="1" applyBorder="1" applyAlignment="1">
      <alignment horizontal="center" vertical="center"/>
    </xf>
    <xf numFmtId="0" fontId="28" fillId="11" borderId="4" xfId="0" applyFont="1" applyFill="1" applyBorder="1" applyAlignment="1">
      <alignment horizontal="center" vertical="center" wrapText="1" readingOrder="1"/>
    </xf>
    <xf numFmtId="0" fontId="2" fillId="27" borderId="16" xfId="0" applyNumberFormat="1" applyFont="1" applyFill="1" applyBorder="1" applyAlignment="1">
      <alignment horizontal="center" vertical="center"/>
    </xf>
    <xf numFmtId="0" fontId="8" fillId="27" borderId="1" xfId="0" applyFont="1" applyFill="1" applyBorder="1" applyAlignment="1">
      <alignment horizontal="center" vertical="center"/>
    </xf>
    <xf numFmtId="0" fontId="2" fillId="18" borderId="17" xfId="0" applyNumberFormat="1" applyFont="1" applyFill="1" applyBorder="1" applyAlignment="1">
      <alignment horizontal="center" vertical="center"/>
    </xf>
    <xf numFmtId="0" fontId="8" fillId="18" borderId="6" xfId="0" applyFont="1" applyFill="1" applyBorder="1" applyAlignment="1">
      <alignment horizontal="center" vertical="center"/>
    </xf>
    <xf numFmtId="164" fontId="8" fillId="18" borderId="9" xfId="0" applyNumberFormat="1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0" fontId="2" fillId="27" borderId="24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11" borderId="24" xfId="0" applyFont="1" applyFill="1" applyBorder="1" applyAlignment="1">
      <alignment horizontal="center" vertical="center"/>
    </xf>
    <xf numFmtId="164" fontId="8" fillId="18" borderId="8" xfId="0" applyNumberFormat="1" applyFont="1" applyFill="1" applyBorder="1" applyAlignment="1">
      <alignment horizontal="center" vertical="center" wrapText="1"/>
    </xf>
    <xf numFmtId="164" fontId="8" fillId="26" borderId="8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 readingOrder="1"/>
    </xf>
    <xf numFmtId="0" fontId="28" fillId="9" borderId="4" xfId="0" applyFont="1" applyFill="1" applyBorder="1" applyAlignment="1">
      <alignment horizontal="center" vertical="center" wrapText="1" readingOrder="1"/>
    </xf>
    <xf numFmtId="0" fontId="28" fillId="10" borderId="4" xfId="0" applyFont="1" applyFill="1" applyBorder="1" applyAlignment="1">
      <alignment horizontal="center" vertical="center" wrapText="1" readingOrder="1"/>
    </xf>
    <xf numFmtId="0" fontId="28" fillId="8" borderId="4" xfId="0" applyFont="1" applyFill="1" applyBorder="1" applyAlignment="1">
      <alignment horizontal="center" vertical="center" wrapText="1" readingOrder="1"/>
    </xf>
    <xf numFmtId="0" fontId="28" fillId="18" borderId="4" xfId="0" applyFont="1" applyFill="1" applyBorder="1" applyAlignment="1">
      <alignment horizontal="center" vertical="center" wrapText="1" readingOrder="1"/>
    </xf>
    <xf numFmtId="0" fontId="28" fillId="27" borderId="4" xfId="0" applyFont="1" applyFill="1" applyBorder="1" applyAlignment="1">
      <alignment horizontal="center" vertical="center" wrapText="1" readingOrder="1"/>
    </xf>
    <xf numFmtId="0" fontId="2" fillId="18" borderId="24" xfId="0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164" fontId="8" fillId="0" borderId="26" xfId="0" applyNumberFormat="1" applyFont="1" applyBorder="1" applyAlignment="1">
      <alignment vertical="center"/>
    </xf>
    <xf numFmtId="164" fontId="8" fillId="0" borderId="51" xfId="0" applyNumberFormat="1" applyFont="1" applyBorder="1" applyAlignment="1">
      <alignment vertical="center"/>
    </xf>
    <xf numFmtId="164" fontId="2" fillId="4" borderId="8" xfId="0" applyNumberFormat="1" applyFont="1" applyFill="1" applyBorder="1" applyAlignment="1">
      <alignment horizontal="center" vertical="center"/>
    </xf>
    <xf numFmtId="164" fontId="2" fillId="9" borderId="20" xfId="0" applyNumberFormat="1" applyFont="1" applyFill="1" applyBorder="1" applyAlignment="1">
      <alignment horizontal="center" vertical="center"/>
    </xf>
    <xf numFmtId="164" fontId="2" fillId="10" borderId="20" xfId="0" applyNumberFormat="1" applyFont="1" applyFill="1" applyBorder="1" applyAlignment="1">
      <alignment horizontal="center" vertical="center"/>
    </xf>
    <xf numFmtId="164" fontId="2" fillId="8" borderId="20" xfId="0" applyNumberFormat="1" applyFont="1" applyFill="1" applyBorder="1" applyAlignment="1">
      <alignment horizontal="center" vertical="center"/>
    </xf>
    <xf numFmtId="164" fontId="2" fillId="27" borderId="8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/>
    </xf>
    <xf numFmtId="0" fontId="8" fillId="18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 wrapText="1" readingOrder="1"/>
    </xf>
    <xf numFmtId="0" fontId="3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164" fontId="8" fillId="26" borderId="23" xfId="0" applyNumberFormat="1" applyFont="1" applyFill="1" applyBorder="1" applyAlignment="1">
      <alignment horizontal="center" vertical="center" wrapText="1"/>
    </xf>
    <xf numFmtId="164" fontId="8" fillId="18" borderId="23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 readingOrder="1"/>
    </xf>
    <xf numFmtId="0" fontId="20" fillId="0" borderId="1" xfId="0" applyFont="1" applyFill="1" applyBorder="1" applyAlignment="1">
      <alignment horizontal="center" vertical="center" wrapText="1" readingOrder="1"/>
    </xf>
    <xf numFmtId="0" fontId="18" fillId="0" borderId="1" xfId="0" applyFont="1" applyFill="1" applyBorder="1" applyAlignment="1">
      <alignment horizontal="center" vertical="center" readingOrder="1"/>
    </xf>
    <xf numFmtId="0" fontId="18" fillId="0" borderId="1" xfId="0" applyFont="1" applyFill="1" applyBorder="1"/>
    <xf numFmtId="164" fontId="2" fillId="25" borderId="3" xfId="0" applyNumberFormat="1" applyFont="1" applyFill="1" applyBorder="1" applyAlignment="1">
      <alignment horizontal="center" vertical="center"/>
    </xf>
    <xf numFmtId="164" fontId="2" fillId="18" borderId="3" xfId="0" applyNumberFormat="1" applyFont="1" applyFill="1" applyBorder="1" applyAlignment="1">
      <alignment horizontal="center" vertical="center"/>
    </xf>
    <xf numFmtId="164" fontId="20" fillId="15" borderId="1" xfId="0" applyNumberFormat="1" applyFont="1" applyFill="1" applyBorder="1" applyAlignment="1">
      <alignment horizontal="center" vertical="center" readingOrder="1"/>
    </xf>
    <xf numFmtId="164" fontId="20" fillId="12" borderId="1" xfId="0" applyNumberFormat="1" applyFont="1" applyFill="1" applyBorder="1" applyAlignment="1">
      <alignment horizontal="center" vertical="center" readingOrder="1"/>
    </xf>
    <xf numFmtId="164" fontId="20" fillId="14" borderId="1" xfId="0" applyNumberFormat="1" applyFont="1" applyFill="1" applyBorder="1" applyAlignment="1">
      <alignment horizontal="center" vertical="center" readingOrder="1"/>
    </xf>
    <xf numFmtId="164" fontId="20" fillId="16" borderId="23" xfId="0" applyNumberFormat="1" applyFont="1" applyFill="1" applyBorder="1" applyAlignment="1">
      <alignment horizontal="center" vertical="center" wrapText="1" readingOrder="1"/>
    </xf>
    <xf numFmtId="164" fontId="20" fillId="22" borderId="23" xfId="0" applyNumberFormat="1" applyFont="1" applyFill="1" applyBorder="1" applyAlignment="1">
      <alignment horizontal="center" vertical="center" wrapText="1" readingOrder="1"/>
    </xf>
    <xf numFmtId="2" fontId="20" fillId="23" borderId="23" xfId="0" applyNumberFormat="1" applyFont="1" applyFill="1" applyBorder="1" applyAlignment="1">
      <alignment horizontal="center" vertical="center" wrapText="1" readingOrder="1"/>
    </xf>
    <xf numFmtId="164" fontId="20" fillId="24" borderId="23" xfId="0" applyNumberFormat="1" applyFont="1" applyFill="1" applyBorder="1" applyAlignment="1">
      <alignment horizontal="center" vertical="center" wrapText="1" readingOrder="1"/>
    </xf>
    <xf numFmtId="0" fontId="20" fillId="9" borderId="5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7" fillId="0" borderId="0" xfId="0" applyFont="1" applyAlignment="1">
      <alignment horizontal="left"/>
    </xf>
    <xf numFmtId="0" fontId="8" fillId="0" borderId="1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 readingOrder="1"/>
    </xf>
    <xf numFmtId="0" fontId="28" fillId="25" borderId="14" xfId="0" applyFont="1" applyFill="1" applyBorder="1" applyAlignment="1">
      <alignment horizontal="center" vertical="center" wrapText="1" readingOrder="1"/>
    </xf>
    <xf numFmtId="0" fontId="28" fillId="18" borderId="14" xfId="0" applyFont="1" applyFill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center"/>
    </xf>
    <xf numFmtId="0" fontId="37" fillId="0" borderId="0" xfId="0" applyFont="1" applyAlignment="1">
      <alignment horizontal="left"/>
    </xf>
    <xf numFmtId="0" fontId="8" fillId="25" borderId="16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0" fontId="8" fillId="18" borderId="21" xfId="0" applyFont="1" applyFill="1" applyBorder="1" applyAlignment="1">
      <alignment horizontal="center" vertical="center" wrapText="1"/>
    </xf>
    <xf numFmtId="0" fontId="8" fillId="18" borderId="31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8" fillId="20" borderId="63" xfId="0" applyFont="1" applyFill="1" applyBorder="1" applyAlignment="1">
      <alignment horizontal="center" vertical="center" wrapText="1"/>
    </xf>
    <xf numFmtId="0" fontId="8" fillId="20" borderId="3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13" borderId="16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 wrapText="1"/>
    </xf>
    <xf numFmtId="0" fontId="8" fillId="25" borderId="16" xfId="0" applyFont="1" applyFill="1" applyBorder="1" applyAlignment="1">
      <alignment horizontal="center" vertical="center"/>
    </xf>
    <xf numFmtId="0" fontId="8" fillId="25" borderId="1" xfId="0" applyFont="1" applyFill="1" applyBorder="1" applyAlignment="1">
      <alignment horizontal="center" vertical="center"/>
    </xf>
    <xf numFmtId="0" fontId="8" fillId="18" borderId="17" xfId="0" applyFont="1" applyFill="1" applyBorder="1" applyAlignment="1">
      <alignment horizontal="center" vertical="center"/>
    </xf>
    <xf numFmtId="0" fontId="8" fillId="18" borderId="6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0" fontId="28" fillId="0" borderId="6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26" borderId="16" xfId="0" applyFont="1" applyFill="1" applyBorder="1" applyAlignment="1">
      <alignment horizontal="center" vertical="center" wrapText="1"/>
    </xf>
    <xf numFmtId="0" fontId="8" fillId="26" borderId="1" xfId="0" applyFont="1" applyFill="1" applyBorder="1" applyAlignment="1">
      <alignment horizontal="center" vertical="center" wrapText="1"/>
    </xf>
    <xf numFmtId="0" fontId="8" fillId="18" borderId="16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 readingOrder="1"/>
    </xf>
    <xf numFmtId="0" fontId="28" fillId="0" borderId="4" xfId="0" applyFont="1" applyFill="1" applyBorder="1" applyAlignment="1">
      <alignment horizontal="center" vertical="center" wrapText="1" readingOrder="1"/>
    </xf>
    <xf numFmtId="0" fontId="28" fillId="19" borderId="14" xfId="0" applyFont="1" applyFill="1" applyBorder="1" applyAlignment="1">
      <alignment horizontal="center" vertical="center" wrapText="1" readingOrder="1"/>
    </xf>
    <xf numFmtId="0" fontId="28" fillId="19" borderId="18" xfId="0" applyFont="1" applyFill="1" applyBorder="1" applyAlignment="1">
      <alignment horizontal="center" vertical="center" wrapText="1" readingOrder="1"/>
    </xf>
    <xf numFmtId="0" fontId="28" fillId="19" borderId="11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/>
    </xf>
    <xf numFmtId="0" fontId="28" fillId="0" borderId="1" xfId="0" applyFont="1" applyFill="1" applyBorder="1" applyAlignment="1">
      <alignment horizontal="center" vertical="center" wrapText="1" readingOrder="1"/>
    </xf>
    <xf numFmtId="0" fontId="7" fillId="3" borderId="0" xfId="0" applyFont="1" applyFill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3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left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9" borderId="3" xfId="0" applyNumberFormat="1" applyFont="1" applyFill="1" applyBorder="1" applyAlignment="1">
      <alignment horizontal="center" vertical="center"/>
    </xf>
    <xf numFmtId="164" fontId="2" fillId="9" borderId="4" xfId="0" applyNumberFormat="1" applyFont="1" applyFill="1" applyBorder="1" applyAlignment="1">
      <alignment horizontal="center" vertical="center"/>
    </xf>
    <xf numFmtId="164" fontId="2" fillId="10" borderId="3" xfId="0" applyNumberFormat="1" applyFont="1" applyFill="1" applyBorder="1" applyAlignment="1">
      <alignment horizontal="center" vertical="center"/>
    </xf>
    <xf numFmtId="164" fontId="2" fillId="10" borderId="4" xfId="0" applyNumberFormat="1" applyFont="1" applyFill="1" applyBorder="1" applyAlignment="1">
      <alignment horizontal="center" vertical="center"/>
    </xf>
    <xf numFmtId="164" fontId="2" fillId="8" borderId="3" xfId="0" applyNumberFormat="1" applyFont="1" applyFill="1" applyBorder="1" applyAlignment="1">
      <alignment horizontal="center" vertical="center"/>
    </xf>
    <xf numFmtId="164" fontId="2" fillId="8" borderId="4" xfId="0" applyNumberFormat="1" applyFont="1" applyFill="1" applyBorder="1" applyAlignment="1">
      <alignment horizontal="center" vertical="center"/>
    </xf>
    <xf numFmtId="164" fontId="2" fillId="11" borderId="3" xfId="0" applyNumberFormat="1" applyFont="1" applyFill="1" applyBorder="1" applyAlignment="1">
      <alignment horizontal="center" vertical="center"/>
    </xf>
    <xf numFmtId="164" fontId="2" fillId="11" borderId="4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9" borderId="2" xfId="0" applyNumberFormat="1" applyFont="1" applyFill="1" applyBorder="1" applyAlignment="1">
      <alignment horizontal="center" vertical="center"/>
    </xf>
    <xf numFmtId="164" fontId="2" fillId="10" borderId="2" xfId="0" applyNumberFormat="1" applyFont="1" applyFill="1" applyBorder="1" applyAlignment="1">
      <alignment horizontal="center" vertical="center"/>
    </xf>
    <xf numFmtId="164" fontId="2" fillId="8" borderId="2" xfId="0" applyNumberFormat="1" applyFont="1" applyFill="1" applyBorder="1" applyAlignment="1">
      <alignment horizontal="center" vertical="center"/>
    </xf>
    <xf numFmtId="164" fontId="2" fillId="11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2" fillId="12" borderId="2" xfId="0" applyNumberFormat="1" applyFont="1" applyFill="1" applyBorder="1" applyAlignment="1">
      <alignment horizontal="center" vertical="center"/>
    </xf>
    <xf numFmtId="164" fontId="2" fillId="12" borderId="3" xfId="0" applyNumberFormat="1" applyFont="1" applyFill="1" applyBorder="1" applyAlignment="1">
      <alignment horizontal="center" vertical="center"/>
    </xf>
    <xf numFmtId="164" fontId="2" fillId="12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164" fontId="2" fillId="25" borderId="2" xfId="0" applyNumberFormat="1" applyFont="1" applyFill="1" applyBorder="1" applyAlignment="1">
      <alignment horizontal="center" vertical="center"/>
    </xf>
    <xf numFmtId="164" fontId="2" fillId="25" borderId="3" xfId="0" applyNumberFormat="1" applyFont="1" applyFill="1" applyBorder="1" applyAlignment="1">
      <alignment horizontal="center" vertical="center"/>
    </xf>
    <xf numFmtId="164" fontId="2" fillId="25" borderId="4" xfId="0" applyNumberFormat="1" applyFont="1" applyFill="1" applyBorder="1" applyAlignment="1">
      <alignment horizontal="center" vertical="center"/>
    </xf>
    <xf numFmtId="164" fontId="2" fillId="18" borderId="2" xfId="0" applyNumberFormat="1" applyFont="1" applyFill="1" applyBorder="1" applyAlignment="1">
      <alignment horizontal="center" vertical="center"/>
    </xf>
    <xf numFmtId="164" fontId="2" fillId="18" borderId="3" xfId="0" applyNumberFormat="1" applyFont="1" applyFill="1" applyBorder="1" applyAlignment="1">
      <alignment horizontal="center" vertical="center"/>
    </xf>
    <xf numFmtId="164" fontId="2" fillId="18" borderId="4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164" fontId="2" fillId="15" borderId="2" xfId="0" applyNumberFormat="1" applyFont="1" applyFill="1" applyBorder="1" applyAlignment="1">
      <alignment horizontal="center" vertical="center"/>
    </xf>
    <xf numFmtId="164" fontId="2" fillId="15" borderId="3" xfId="0" applyNumberFormat="1" applyFont="1" applyFill="1" applyBorder="1" applyAlignment="1">
      <alignment horizontal="center" vertical="center"/>
    </xf>
    <xf numFmtId="164" fontId="2" fillId="15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164" fontId="2" fillId="14" borderId="2" xfId="0" applyNumberFormat="1" applyFont="1" applyFill="1" applyBorder="1" applyAlignment="1">
      <alignment horizontal="center" vertical="center"/>
    </xf>
    <xf numFmtId="164" fontId="2" fillId="14" borderId="3" xfId="0" applyNumberFormat="1" applyFont="1" applyFill="1" applyBorder="1" applyAlignment="1">
      <alignment horizontal="center" vertical="center"/>
    </xf>
    <xf numFmtId="164" fontId="2" fillId="14" borderId="4" xfId="0" applyNumberFormat="1" applyFont="1" applyFill="1" applyBorder="1" applyAlignment="1">
      <alignment horizontal="center" vertical="center"/>
    </xf>
    <xf numFmtId="0" fontId="32" fillId="3" borderId="0" xfId="0" applyFont="1" applyFill="1" applyAlignment="1">
      <alignment horizontal="left" vertical="top" wrapText="1"/>
    </xf>
    <xf numFmtId="164" fontId="2" fillId="28" borderId="2" xfId="0" applyNumberFormat="1" applyFont="1" applyFill="1" applyBorder="1" applyAlignment="1">
      <alignment horizontal="center" vertical="center"/>
    </xf>
    <xf numFmtId="164" fontId="2" fillId="28" borderId="3" xfId="0" applyNumberFormat="1" applyFont="1" applyFill="1" applyBorder="1" applyAlignment="1">
      <alignment horizontal="center" vertical="center"/>
    </xf>
    <xf numFmtId="164" fontId="2" fillId="28" borderId="4" xfId="0" applyNumberFormat="1" applyFont="1" applyFill="1" applyBorder="1" applyAlignment="1">
      <alignment horizontal="center" vertical="center"/>
    </xf>
    <xf numFmtId="164" fontId="2" fillId="29" borderId="2" xfId="0" applyNumberFormat="1" applyFont="1" applyFill="1" applyBorder="1" applyAlignment="1">
      <alignment horizontal="center" vertical="center"/>
    </xf>
    <xf numFmtId="164" fontId="2" fillId="29" borderId="3" xfId="0" applyNumberFormat="1" applyFont="1" applyFill="1" applyBorder="1" applyAlignment="1">
      <alignment horizontal="center" vertical="center"/>
    </xf>
    <xf numFmtId="164" fontId="2" fillId="29" borderId="4" xfId="0" applyNumberFormat="1" applyFont="1" applyFill="1" applyBorder="1" applyAlignment="1">
      <alignment horizontal="center" vertical="center"/>
    </xf>
    <xf numFmtId="164" fontId="2" fillId="23" borderId="2" xfId="0" applyNumberFormat="1" applyFont="1" applyFill="1" applyBorder="1" applyAlignment="1">
      <alignment horizontal="center" vertical="center"/>
    </xf>
    <xf numFmtId="164" fontId="2" fillId="23" borderId="3" xfId="0" applyNumberFormat="1" applyFont="1" applyFill="1" applyBorder="1" applyAlignment="1">
      <alignment horizontal="center" vertical="center"/>
    </xf>
    <xf numFmtId="164" fontId="2" fillId="23" borderId="4" xfId="0" applyNumberFormat="1" applyFont="1" applyFill="1" applyBorder="1" applyAlignment="1">
      <alignment horizontal="center" vertical="center"/>
    </xf>
    <xf numFmtId="164" fontId="2" fillId="24" borderId="2" xfId="0" applyNumberFormat="1" applyFont="1" applyFill="1" applyBorder="1" applyAlignment="1">
      <alignment horizontal="center" vertical="center"/>
    </xf>
    <xf numFmtId="164" fontId="2" fillId="24" borderId="3" xfId="0" applyNumberFormat="1" applyFont="1" applyFill="1" applyBorder="1" applyAlignment="1">
      <alignment horizontal="center" vertical="center"/>
    </xf>
    <xf numFmtId="164" fontId="2" fillId="24" borderId="4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/>
    </xf>
    <xf numFmtId="164" fontId="2" fillId="27" borderId="2" xfId="0" applyNumberFormat="1" applyFont="1" applyFill="1" applyBorder="1" applyAlignment="1">
      <alignment horizontal="center" vertical="center"/>
    </xf>
    <xf numFmtId="164" fontId="2" fillId="27" borderId="3" xfId="0" applyNumberFormat="1" applyFont="1" applyFill="1" applyBorder="1" applyAlignment="1">
      <alignment horizontal="center" vertical="center"/>
    </xf>
    <xf numFmtId="164" fontId="2" fillId="27" borderId="4" xfId="0" applyNumberFormat="1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left" vertical="center" wrapText="1" readingOrder="1"/>
    </xf>
    <xf numFmtId="0" fontId="28" fillId="0" borderId="57" xfId="0" applyFont="1" applyFill="1" applyBorder="1" applyAlignment="1">
      <alignment horizontal="left" vertical="center" wrapText="1" readingOrder="1"/>
    </xf>
    <xf numFmtId="0" fontId="28" fillId="0" borderId="37" xfId="0" applyFont="1" applyFill="1" applyBorder="1" applyAlignment="1">
      <alignment horizontal="center" vertical="center" wrapText="1" readingOrder="1"/>
    </xf>
    <xf numFmtId="0" fontId="28" fillId="0" borderId="70" xfId="0" applyFont="1" applyFill="1" applyBorder="1" applyAlignment="1">
      <alignment horizontal="center" vertical="center" wrapText="1" readingOrder="1"/>
    </xf>
    <xf numFmtId="0" fontId="28" fillId="0" borderId="41" xfId="0" applyFont="1" applyFill="1" applyBorder="1" applyAlignment="1">
      <alignment horizontal="center" vertical="center" wrapText="1" readingOrder="1"/>
    </xf>
    <xf numFmtId="0" fontId="8" fillId="19" borderId="2" xfId="0" applyFont="1" applyFill="1" applyBorder="1" applyAlignment="1">
      <alignment horizontal="center" vertical="center"/>
    </xf>
    <xf numFmtId="0" fontId="8" fillId="19" borderId="3" xfId="0" applyFont="1" applyFill="1" applyBorder="1" applyAlignment="1">
      <alignment horizontal="center" vertical="center"/>
    </xf>
    <xf numFmtId="0" fontId="8" fillId="19" borderId="4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 readingOrder="1"/>
    </xf>
    <xf numFmtId="0" fontId="28" fillId="0" borderId="4" xfId="0" applyFont="1" applyFill="1" applyBorder="1" applyAlignment="1">
      <alignment horizontal="left" vertical="center" wrapText="1" readingOrder="1"/>
    </xf>
    <xf numFmtId="0" fontId="28" fillId="19" borderId="1" xfId="0" applyFont="1" applyFill="1" applyBorder="1" applyAlignment="1">
      <alignment horizontal="center" vertical="center" wrapText="1" readingOrder="1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28" fillId="0" borderId="46" xfId="0" applyFont="1" applyFill="1" applyBorder="1" applyAlignment="1">
      <alignment horizontal="center" vertical="center" wrapText="1" readingOrder="1"/>
    </xf>
    <xf numFmtId="0" fontId="28" fillId="0" borderId="47" xfId="0" applyFont="1" applyFill="1" applyBorder="1" applyAlignment="1">
      <alignment horizontal="center" vertical="center" wrapText="1" readingOrder="1"/>
    </xf>
    <xf numFmtId="0" fontId="28" fillId="0" borderId="53" xfId="0" applyFont="1" applyFill="1" applyBorder="1" applyAlignment="1">
      <alignment horizontal="center" vertical="center" wrapText="1" readingOrder="1"/>
    </xf>
    <xf numFmtId="0" fontId="2" fillId="0" borderId="3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 readingOrder="1"/>
    </xf>
    <xf numFmtId="0" fontId="28" fillId="0" borderId="28" xfId="0" applyFont="1" applyFill="1" applyBorder="1" applyAlignment="1">
      <alignment horizontal="center" vertical="center" wrapText="1" readingOrder="1"/>
    </xf>
    <xf numFmtId="0" fontId="28" fillId="0" borderId="45" xfId="0" applyFont="1" applyFill="1" applyBorder="1" applyAlignment="1">
      <alignment horizontal="center" vertical="center" wrapText="1" readingOrder="1"/>
    </xf>
    <xf numFmtId="0" fontId="5" fillId="0" borderId="14" xfId="47" applyFont="1" applyBorder="1" applyAlignment="1">
      <alignment horizontal="center" vertical="center"/>
    </xf>
    <xf numFmtId="0" fontId="5" fillId="0" borderId="11" xfId="47" applyFont="1" applyBorder="1" applyAlignment="1">
      <alignment horizontal="center" vertical="center"/>
    </xf>
    <xf numFmtId="1" fontId="5" fillId="0" borderId="14" xfId="47" applyNumberFormat="1" applyFont="1" applyBorder="1" applyAlignment="1">
      <alignment horizontal="center" vertical="center"/>
    </xf>
    <xf numFmtId="1" fontId="5" fillId="0" borderId="11" xfId="47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3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 wrapText="1"/>
    </xf>
    <xf numFmtId="0" fontId="26" fillId="0" borderId="29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</cellXfs>
  <cellStyles count="110">
    <cellStyle name="Followed Hyperlink" xfId="71" builtinId="9" hidden="1"/>
    <cellStyle name="Followed Hyperlink" xfId="75" builtinId="9" hidden="1"/>
    <cellStyle name="Followed Hyperlink" xfId="79" builtinId="9" hidden="1"/>
    <cellStyle name="Followed Hyperlink" xfId="83" builtinId="9" hidden="1"/>
    <cellStyle name="Followed Hyperlink" xfId="87" builtinId="9" hidden="1"/>
    <cellStyle name="Followed Hyperlink" xfId="91" builtinId="9" hidden="1"/>
    <cellStyle name="Followed Hyperlink" xfId="95" builtinId="9" hidden="1"/>
    <cellStyle name="Followed Hyperlink" xfId="99" builtinId="9" hidden="1"/>
    <cellStyle name="Followed Hyperlink" xfId="103" builtinId="9" hidden="1"/>
    <cellStyle name="Followed Hyperlink" xfId="107" builtinId="9" hidden="1"/>
    <cellStyle name="Followed Hyperlink" xfId="109" builtinId="9" hidden="1"/>
    <cellStyle name="Followed Hyperlink" xfId="105" builtinId="9" hidden="1"/>
    <cellStyle name="Followed Hyperlink" xfId="101" builtinId="9" hidden="1"/>
    <cellStyle name="Followed Hyperlink" xfId="97" builtinId="9" hidden="1"/>
    <cellStyle name="Followed Hyperlink" xfId="93" builtinId="9" hidden="1"/>
    <cellStyle name="Followed Hyperlink" xfId="89" builtinId="9" hidden="1"/>
    <cellStyle name="Followed Hyperlink" xfId="85" builtinId="9" hidden="1"/>
    <cellStyle name="Followed Hyperlink" xfId="81" builtinId="9" hidden="1"/>
    <cellStyle name="Followed Hyperlink" xfId="77" builtinId="9" hidden="1"/>
    <cellStyle name="Followed Hyperlink" xfId="73" builtinId="9" hidden="1"/>
    <cellStyle name="Followed Hyperlink" xfId="69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7" builtinId="9" hidden="1"/>
    <cellStyle name="Followed Hyperlink" xfId="65" builtinId="9" hidden="1"/>
    <cellStyle name="Followed Hyperlink" xfId="57" builtinId="9" hidden="1"/>
    <cellStyle name="Followed Hyperlink" xfId="49" builtinId="9" hidden="1"/>
    <cellStyle name="Followed Hyperlink" xfId="39" builtinId="9" hidden="1"/>
    <cellStyle name="Followed Hyperlink" xfId="31" builtinId="9" hidden="1"/>
    <cellStyle name="Followed Hyperlink" xfId="23" builtinId="9" hidden="1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4" builtinId="8" hidden="1"/>
    <cellStyle name="Hyperlink" xfId="96" builtinId="8" hidden="1"/>
    <cellStyle name="Hyperlink" xfId="98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00" builtinId="8" hidden="1"/>
    <cellStyle name="Hyperlink" xfId="92" builtinId="8" hidden="1"/>
    <cellStyle name="Hyperlink" xfId="84" builtinId="8" hidden="1"/>
    <cellStyle name="Hyperlink" xfId="76" builtinId="8" hidden="1"/>
    <cellStyle name="Hyperlink" xfId="68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4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2" builtinId="8" hidden="1"/>
    <cellStyle name="Hyperlink" xfId="60" builtinId="8" hidden="1"/>
    <cellStyle name="Hyperlink" xfId="42" builtinId="8" hidden="1"/>
    <cellStyle name="Hyperlink" xfId="26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6" builtinId="8" hidden="1"/>
    <cellStyle name="Hyperlink" xfId="8" builtinId="8" hidden="1"/>
    <cellStyle name="Hyperlink" xfId="12" builtinId="8" hidden="1"/>
    <cellStyle name="Hyperlink" xfId="10" builtinId="8" hidden="1"/>
    <cellStyle name="Hyperlink" xfId="4" builtinId="8" hidden="1"/>
    <cellStyle name="Hyperlink" xfId="2" builtinId="8" hidden="1"/>
    <cellStyle name="Normal" xfId="0" builtinId="0"/>
    <cellStyle name="Normal 2" xfId="46" xr:uid="{00000000-0005-0000-0000-00006B000000}"/>
    <cellStyle name="Normal 4" xfId="47" xr:uid="{00000000-0005-0000-0000-00006C000000}"/>
    <cellStyle name="Percent" xfId="1" builtinId="5"/>
  </cellStyles>
  <dxfs count="49"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08000"/>
      <color rgb="FF666633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/>
              <a:t>DAYANGKU KHATIJAH BINTI  TEJUDIN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/>
              <a:t>V01DTT15F618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SpiderWeb!$E$7:$M$7</c:f>
              <c:strCache>
                <c:ptCount val="9"/>
                <c:pt idx="0">
                  <c:v>PENGETAHUAN</c:v>
                </c:pt>
                <c:pt idx="1">
                  <c:v>PRAKTIKAL</c:v>
                </c:pt>
                <c:pt idx="2">
                  <c:v>PENYELESAIAN MASALAH</c:v>
                </c:pt>
                <c:pt idx="3">
                  <c:v>KOMUNIKASI</c:v>
                </c:pt>
                <c:pt idx="4">
                  <c:v>SOSIAL &amp; KEBERTANGGUNGJAWABAN</c:v>
                </c:pt>
                <c:pt idx="5">
                  <c:v>ETIKA &amp; INTEGRITI</c:v>
                </c:pt>
                <c:pt idx="6">
                  <c:v>PSH</c:v>
                </c:pt>
                <c:pt idx="7">
                  <c:v>KEUSAHAWANAN</c:v>
                </c:pt>
                <c:pt idx="8">
                  <c:v>KEPIMPINAN</c:v>
                </c:pt>
              </c:strCache>
            </c:strRef>
          </c:cat>
          <c:val>
            <c:numRef>
              <c:f>SpiderWeb!$E$21:$M$21</c:f>
              <c:numCache>
                <c:formatCode>0.00</c:formatCode>
                <c:ptCount val="9"/>
                <c:pt idx="0">
                  <c:v>3.6290909090909094</c:v>
                </c:pt>
                <c:pt idx="1">
                  <c:v>3.2792153589315522</c:v>
                </c:pt>
                <c:pt idx="2">
                  <c:v>3.3474320241691844</c:v>
                </c:pt>
                <c:pt idx="3">
                  <c:v>0.17590822179732313</c:v>
                </c:pt>
                <c:pt idx="5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B-4D58-9B3F-0531AF1DB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711408"/>
        <c:axId val="243708048"/>
      </c:radarChart>
      <c:catAx>
        <c:axId val="24371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708048"/>
        <c:crosses val="autoZero"/>
        <c:auto val="1"/>
        <c:lblAlgn val="ctr"/>
        <c:lblOffset val="100"/>
        <c:noMultiLvlLbl val="0"/>
      </c:catAx>
      <c:valAx>
        <c:axId val="24370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71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11907</xdr:colOff>
      <xdr:row>10</xdr:row>
      <xdr:rowOff>11907</xdr:rowOff>
    </xdr:from>
    <xdr:to>
      <xdr:col>2</xdr:col>
      <xdr:colOff>0</xdr:colOff>
      <xdr:row>12</xdr:row>
      <xdr:rowOff>11906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1976438" y="2024063"/>
          <a:ext cx="833437" cy="14525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47625</xdr:colOff>
      <xdr:row>11</xdr:row>
      <xdr:rowOff>166688</xdr:rowOff>
    </xdr:from>
    <xdr:ext cx="509498" cy="26936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2012156" y="3190876"/>
          <a:ext cx="509498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CLO</a:t>
          </a:r>
        </a:p>
      </xdr:txBody>
    </xdr:sp>
    <xdr:clientData/>
  </xdr:oneCellAnchor>
  <xdr:oneCellAnchor>
    <xdr:from>
      <xdr:col>1</xdr:col>
      <xdr:colOff>345282</xdr:colOff>
      <xdr:row>10</xdr:row>
      <xdr:rowOff>190499</xdr:rowOff>
    </xdr:from>
    <xdr:ext cx="501035" cy="26936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2309813" y="2202655"/>
          <a:ext cx="50103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PLO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491523</xdr:colOff>
      <xdr:row>67</xdr:row>
      <xdr:rowOff>59235</xdr:rowOff>
    </xdr:from>
    <xdr:to>
      <xdr:col>5</xdr:col>
      <xdr:colOff>45720</xdr:colOff>
      <xdr:row>74</xdr:row>
      <xdr:rowOff>83344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086836" y="18097204"/>
          <a:ext cx="3685665" cy="152429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400">
              <a:latin typeface="Arial" panose="020B0604020202020204" pitchFamily="34" charset="0"/>
              <a:cs typeface="Arial" panose="020B0604020202020204" pitchFamily="34" charset="0"/>
            </a:rPr>
            <a:t>Disediakan oleh;</a:t>
          </a:r>
        </a:p>
        <a:p>
          <a:endParaRPr lang="en-MY" sz="14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MY" sz="1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MY" sz="1400">
              <a:latin typeface="Arial" panose="020B0604020202020204" pitchFamily="34" charset="0"/>
              <a:cs typeface="Arial" panose="020B0604020202020204" pitchFamily="34" charset="0"/>
            </a:rPr>
            <a:t>.....................................................................</a:t>
          </a:r>
        </a:p>
        <a:p>
          <a:r>
            <a:rPr lang="en-MY" sz="1400"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en-MY" sz="140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Nama Pensyarah                                      </a:t>
          </a:r>
          <a:r>
            <a:rPr lang="en-MY" sz="140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>
          <a:endParaRPr lang="en-MY" sz="1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MY" sz="1400">
              <a:latin typeface="Arial" panose="020B0604020202020204" pitchFamily="34" charset="0"/>
              <a:cs typeface="Arial" panose="020B0604020202020204" pitchFamily="34" charset="0"/>
            </a:rPr>
            <a:t>Tarikh</a:t>
          </a:r>
          <a:r>
            <a:rPr lang="en-MY" sz="1400" baseline="0">
              <a:latin typeface="Arial" panose="020B0604020202020204" pitchFamily="34" charset="0"/>
              <a:cs typeface="Arial" panose="020B0604020202020204" pitchFamily="34" charset="0"/>
            </a:rPr>
            <a:t> : </a:t>
          </a:r>
          <a:endParaRPr lang="en-MY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142875</xdr:colOff>
      <xdr:row>67</xdr:row>
      <xdr:rowOff>86806</xdr:rowOff>
    </xdr:from>
    <xdr:to>
      <xdr:col>27</xdr:col>
      <xdr:colOff>190500</xdr:colOff>
      <xdr:row>74</xdr:row>
      <xdr:rowOff>142874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7000875" y="18124775"/>
          <a:ext cx="4036219" cy="155625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400">
              <a:latin typeface="Arial" panose="020B0604020202020204" pitchFamily="34" charset="0"/>
              <a:cs typeface="Arial" panose="020B0604020202020204" pitchFamily="34" charset="0"/>
            </a:rPr>
            <a:t>Disemak</a:t>
          </a:r>
          <a:r>
            <a:rPr lang="en-MY" sz="1400" baseline="0">
              <a:latin typeface="Arial" panose="020B0604020202020204" pitchFamily="34" charset="0"/>
              <a:cs typeface="Arial" panose="020B0604020202020204" pitchFamily="34" charset="0"/>
            </a:rPr>
            <a:t> &amp; d</a:t>
          </a:r>
          <a:r>
            <a:rPr lang="en-MY" sz="1400">
              <a:latin typeface="Arial" panose="020B0604020202020204" pitchFamily="34" charset="0"/>
              <a:cs typeface="Arial" panose="020B0604020202020204" pitchFamily="34" charset="0"/>
            </a:rPr>
            <a:t>isahkan oleh;</a:t>
          </a:r>
        </a:p>
        <a:p>
          <a:endParaRPr lang="en-MY" sz="14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MY" sz="1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MY" sz="1400">
              <a:latin typeface="Arial" panose="020B0604020202020204" pitchFamily="34" charset="0"/>
              <a:cs typeface="Arial" panose="020B0604020202020204" pitchFamily="34" charset="0"/>
            </a:rPr>
            <a:t>........................................................................</a:t>
          </a:r>
        </a:p>
        <a:p>
          <a:r>
            <a:rPr lang="en-MY" sz="1400"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en-MY" sz="140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Nama TP(A)/ TP/ KP/ KU</a:t>
          </a:r>
          <a:r>
            <a:rPr lang="en-MY" sz="1400">
              <a:latin typeface="Arial" panose="020B0604020202020204" pitchFamily="34" charset="0"/>
              <a:cs typeface="Arial" panose="020B0604020202020204" pitchFamily="34" charset="0"/>
            </a:rPr>
            <a:t>                              ) </a:t>
          </a:r>
        </a:p>
        <a:p>
          <a:endParaRPr lang="en-MY" sz="1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MY" sz="1400">
              <a:latin typeface="Arial" panose="020B0604020202020204" pitchFamily="34" charset="0"/>
              <a:cs typeface="Arial" panose="020B0604020202020204" pitchFamily="34" charset="0"/>
            </a:rPr>
            <a:t>Tarikh</a:t>
          </a:r>
          <a:r>
            <a:rPr lang="en-MY" sz="1400" baseline="0">
              <a:latin typeface="Arial" panose="020B0604020202020204" pitchFamily="34" charset="0"/>
              <a:cs typeface="Arial" panose="020B0604020202020204" pitchFamily="34" charset="0"/>
            </a:rPr>
            <a:t> : </a:t>
          </a:r>
          <a:endParaRPr lang="en-MY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11907</xdr:rowOff>
    </xdr:from>
    <xdr:to>
      <xdr:col>2</xdr:col>
      <xdr:colOff>11906</xdr:colOff>
      <xdr:row>10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1964531" y="1928813"/>
          <a:ext cx="785813" cy="5357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250032</xdr:colOff>
      <xdr:row>9</xdr:row>
      <xdr:rowOff>0</xdr:rowOff>
    </xdr:from>
    <xdr:ext cx="501035" cy="26936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214563" y="1916906"/>
          <a:ext cx="50103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PLO</a:t>
          </a:r>
        </a:p>
      </xdr:txBody>
    </xdr:sp>
    <xdr:clientData/>
  </xdr:oneCellAnchor>
  <xdr:oneCellAnchor>
    <xdr:from>
      <xdr:col>0</xdr:col>
      <xdr:colOff>1979613</xdr:colOff>
      <xdr:row>9</xdr:row>
      <xdr:rowOff>309562</xdr:rowOff>
    </xdr:from>
    <xdr:ext cx="509498" cy="26936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979613" y="2239962"/>
          <a:ext cx="509498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CLO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59528</xdr:colOff>
      <xdr:row>25</xdr:row>
      <xdr:rowOff>190203</xdr:rowOff>
    </xdr:from>
    <xdr:to>
      <xdr:col>2</xdr:col>
      <xdr:colOff>63499</xdr:colOff>
      <xdr:row>33</xdr:row>
      <xdr:rowOff>23812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59528" y="7340303"/>
          <a:ext cx="3674271" cy="1535409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>
              <a:latin typeface="Arial" panose="020B0604020202020204" pitchFamily="34" charset="0"/>
              <a:cs typeface="Arial" panose="020B0604020202020204" pitchFamily="34" charset="0"/>
            </a:rPr>
            <a:t>Disediakan oleh;</a:t>
          </a:r>
        </a:p>
        <a:p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MY" sz="1200"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en-MY" sz="120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Nama Pensyarah Kelas                                </a:t>
          </a:r>
          <a:r>
            <a:rPr lang="en-MY" sz="120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MY" sz="1200">
              <a:latin typeface="Arial" panose="020B0604020202020204" pitchFamily="34" charset="0"/>
              <a:cs typeface="Arial" panose="020B0604020202020204" pitchFamily="34" charset="0"/>
            </a:rPr>
            <a:t>Tarikh</a:t>
          </a:r>
          <a:r>
            <a:rPr lang="en-MY" sz="1200" baseline="0">
              <a:latin typeface="Arial" panose="020B0604020202020204" pitchFamily="34" charset="0"/>
              <a:cs typeface="Arial" panose="020B0604020202020204" pitchFamily="34" charset="0"/>
            </a:rPr>
            <a:t> : </a:t>
          </a:r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77700</xdr:colOff>
      <xdr:row>26</xdr:row>
      <xdr:rowOff>15367</xdr:rowOff>
    </xdr:from>
    <xdr:to>
      <xdr:col>9</xdr:col>
      <xdr:colOff>444499</xdr:colOff>
      <xdr:row>34</xdr:row>
      <xdr:rowOff>11906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4865600" y="7381367"/>
          <a:ext cx="3160799" cy="1672939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>
              <a:latin typeface="Arial" panose="020B0604020202020204" pitchFamily="34" charset="0"/>
              <a:cs typeface="Arial" panose="020B0604020202020204" pitchFamily="34" charset="0"/>
            </a:rPr>
            <a:t>Disahkan oleh;</a:t>
          </a:r>
        </a:p>
        <a:p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MY" sz="1200"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en-MY" sz="120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Nama KP/ KU</a:t>
          </a:r>
          <a:r>
            <a:rPr lang="en-MY" sz="1200">
              <a:latin typeface="Arial" panose="020B0604020202020204" pitchFamily="34" charset="0"/>
              <a:cs typeface="Arial" panose="020B0604020202020204" pitchFamily="34" charset="0"/>
            </a:rPr>
            <a:t>                                   ) </a:t>
          </a:r>
        </a:p>
        <a:p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MY" sz="1200">
              <a:latin typeface="Arial" panose="020B0604020202020204" pitchFamily="34" charset="0"/>
              <a:cs typeface="Arial" panose="020B0604020202020204" pitchFamily="34" charset="0"/>
            </a:rPr>
            <a:t>Tarikh</a:t>
          </a:r>
          <a:r>
            <a:rPr lang="en-MY" sz="1200" baseline="0">
              <a:latin typeface="Arial" panose="020B0604020202020204" pitchFamily="34" charset="0"/>
              <a:cs typeface="Arial" panose="020B0604020202020204" pitchFamily="34" charset="0"/>
            </a:rPr>
            <a:t> : </a:t>
          </a:r>
          <a:endParaRPr lang="en-MY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419100</xdr:colOff>
      <xdr:row>5</xdr:row>
      <xdr:rowOff>120650</xdr:rowOff>
    </xdr:from>
    <xdr:to>
      <xdr:col>18</xdr:col>
      <xdr:colOff>377413</xdr:colOff>
      <xdr:row>12</xdr:row>
      <xdr:rowOff>434905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00" y="1009650"/>
          <a:ext cx="1977613" cy="1680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41275</xdr:colOff>
      <xdr:row>22</xdr:row>
      <xdr:rowOff>44450</xdr:rowOff>
    </xdr:from>
    <xdr:to>
      <xdr:col>20</xdr:col>
      <xdr:colOff>324556</xdr:colOff>
      <xdr:row>34</xdr:row>
      <xdr:rowOff>293480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5053" y="5209117"/>
          <a:ext cx="2992614" cy="2721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419100</xdr:colOff>
      <xdr:row>3</xdr:row>
      <xdr:rowOff>120650</xdr:rowOff>
    </xdr:from>
    <xdr:to>
      <xdr:col>18</xdr:col>
      <xdr:colOff>377413</xdr:colOff>
      <xdr:row>17</xdr:row>
      <xdr:rowOff>259292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000" y="654050"/>
          <a:ext cx="1977613" cy="167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41275</xdr:colOff>
      <xdr:row>19</xdr:row>
      <xdr:rowOff>44450</xdr:rowOff>
    </xdr:from>
    <xdr:to>
      <xdr:col>18</xdr:col>
      <xdr:colOff>596489</xdr:colOff>
      <xdr:row>43</xdr:row>
      <xdr:rowOff>10232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7275" y="2559050"/>
          <a:ext cx="1901413" cy="1690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387350</xdr:colOff>
      <xdr:row>21</xdr:row>
      <xdr:rowOff>19580</xdr:rowOff>
    </xdr:from>
    <xdr:to>
      <xdr:col>3</xdr:col>
      <xdr:colOff>176741</xdr:colOff>
      <xdr:row>36</xdr:row>
      <xdr:rowOff>48155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zilahisa/Downloads/Telegram%20Desktop/ANALISA%20CLO%20SPU1011%20SPU1B%20SESI%20JULAI%202016%20JAS%20dah%20si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zilahisa/Downloads/Telegram%20Desktop/ANALISA_CLO_SPU1011_SPU1B_SESI_JUL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 SPU1011 SPU1B"/>
      <sheetName val="PA OBJEKTIF SPU1011 SPU1B"/>
      <sheetName val="PA SUBJEKTIF SPU1011 SPU1B"/>
      <sheetName val="PENCAPAIAN CLO SETIAP PELAJAR"/>
      <sheetName val="iCGPA"/>
      <sheetName val="ANALISA PLO SPU 1011"/>
      <sheetName val="LAPORAN"/>
    </sheetNames>
    <sheetDataSet>
      <sheetData sheetId="0" refreshError="1"/>
      <sheetData sheetId="1" refreshError="1"/>
      <sheetData sheetId="2" refreshError="1"/>
      <sheetData sheetId="3" refreshError="1">
        <row r="12">
          <cell r="H12">
            <v>16.25</v>
          </cell>
          <cell r="I12">
            <v>37</v>
          </cell>
          <cell r="J12">
            <v>18.75</v>
          </cell>
          <cell r="K12">
            <v>28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 SPU1011 SPU1B"/>
      <sheetName val="PA OBJEKTIF SPU1011 SPU1B"/>
      <sheetName val="PA SUBJEKTIF SPU1011 SPU1B"/>
      <sheetName val="MARKAH KESELURUHAN"/>
      <sheetName val="PENCAPAIAN CLO SETIAP PELAJAR"/>
      <sheetName val="iCGPA"/>
      <sheetName val="MATRIK KURSUS vs PLO LD"/>
      <sheetName val="ANALISA PLO SPU 1011"/>
      <sheetName val="LAPORAN"/>
    </sheetNames>
    <sheetDataSet>
      <sheetData sheetId="0"/>
      <sheetData sheetId="1"/>
      <sheetData sheetId="2"/>
      <sheetData sheetId="3"/>
      <sheetData sheetId="4">
        <row r="13">
          <cell r="H13">
            <v>10.45</v>
          </cell>
          <cell r="I13">
            <v>28.45</v>
          </cell>
          <cell r="J13">
            <v>12.099999999999998</v>
          </cell>
          <cell r="K13">
            <v>19.599999999999998</v>
          </cell>
        </row>
        <row r="14">
          <cell r="H14">
            <v>14.5</v>
          </cell>
          <cell r="I14">
            <v>30.650000000000002</v>
          </cell>
          <cell r="J14">
            <v>10.100000000000001</v>
          </cell>
          <cell r="K14">
            <v>16.100000000000001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2:AE53"/>
  <sheetViews>
    <sheetView showGridLines="0" view="pageBreakPreview" topLeftCell="A2" zoomScale="50" zoomScaleNormal="70" zoomScaleSheetLayoutView="50" workbookViewId="0">
      <pane xSplit="3" ySplit="13" topLeftCell="D15" activePane="bottomRight" state="frozen"/>
      <selection activeCell="A2" sqref="A2"/>
      <selection pane="topRight" activeCell="D2" sqref="D2"/>
      <selection pane="bottomLeft" activeCell="A15" sqref="A15"/>
      <selection pane="bottomRight" activeCell="N10" sqref="N10"/>
    </sheetView>
  </sheetViews>
  <sheetFormatPr defaultColWidth="8.90625" defaultRowHeight="15.5" x14ac:dyDescent="0.35"/>
  <cols>
    <col min="1" max="1" width="4.54296875" style="60" customWidth="1"/>
    <col min="2" max="2" width="19.90625" style="60" customWidth="1"/>
    <col min="3" max="3" width="45.36328125" style="60" customWidth="1"/>
    <col min="4" max="14" width="9.90625" style="60" customWidth="1"/>
    <col min="15" max="17" width="9.90625" style="61" customWidth="1"/>
    <col min="18" max="23" width="9.90625" style="60" customWidth="1"/>
    <col min="24" max="24" width="12.6328125" style="60" customWidth="1"/>
    <col min="25" max="25" width="9.26953125" style="62" bestFit="1" customWidth="1"/>
    <col min="26" max="27" width="9.26953125" style="60" bestFit="1" customWidth="1"/>
    <col min="28" max="28" width="9.26953125" style="60" customWidth="1"/>
    <col min="29" max="31" width="9.453125" style="60" customWidth="1"/>
    <col min="32" max="16384" width="8.90625" style="60"/>
  </cols>
  <sheetData>
    <row r="2" spans="1:31" x14ac:dyDescent="0.35">
      <c r="A2" s="573" t="s">
        <v>99</v>
      </c>
      <c r="B2" s="573"/>
      <c r="AC2" s="63"/>
      <c r="AD2" s="63"/>
      <c r="AE2" s="63"/>
    </row>
    <row r="3" spans="1:31" x14ac:dyDescent="0.35">
      <c r="AB3" s="63"/>
    </row>
    <row r="4" spans="1:31" x14ac:dyDescent="0.35">
      <c r="A4" s="572" t="s">
        <v>100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</row>
    <row r="5" spans="1:31" s="28" customFormat="1" ht="15.75" customHeight="1" x14ac:dyDescent="0.3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4"/>
      <c r="P5" s="64"/>
      <c r="Q5" s="64"/>
      <c r="R5" s="62"/>
      <c r="S5" s="62"/>
      <c r="T5" s="62"/>
      <c r="U5" s="62"/>
      <c r="V5" s="62"/>
      <c r="W5" s="62"/>
      <c r="X5" s="62"/>
      <c r="Y5" s="62"/>
      <c r="Z5" s="60"/>
      <c r="AA5" s="60"/>
      <c r="AB5" s="60"/>
    </row>
    <row r="6" spans="1:31" s="28" customFormat="1" ht="16.5" customHeight="1" thickBot="1" x14ac:dyDescent="0.4">
      <c r="A6" s="65" t="s">
        <v>70</v>
      </c>
      <c r="B6" s="65"/>
      <c r="C6" s="65" t="s">
        <v>209</v>
      </c>
      <c r="D6" s="65"/>
      <c r="E6" s="65"/>
      <c r="F6" s="65"/>
      <c r="G6" s="65"/>
      <c r="H6" s="65"/>
      <c r="I6" s="542" t="s">
        <v>260</v>
      </c>
      <c r="J6" s="65"/>
      <c r="K6" s="65"/>
      <c r="L6" s="65"/>
      <c r="M6" s="65"/>
      <c r="N6" s="65"/>
      <c r="O6" s="66"/>
      <c r="Q6" s="542"/>
      <c r="R6" s="542"/>
      <c r="S6" s="542"/>
      <c r="T6" s="542"/>
      <c r="U6" s="542"/>
      <c r="V6" s="542"/>
      <c r="W6" s="542"/>
      <c r="X6" s="542"/>
      <c r="Y6" s="65"/>
    </row>
    <row r="7" spans="1:31" s="28" customFormat="1" ht="16.5" customHeight="1" thickBot="1" x14ac:dyDescent="0.4">
      <c r="A7" s="65" t="s">
        <v>71</v>
      </c>
      <c r="B7" s="65"/>
      <c r="C7" s="65" t="s">
        <v>212</v>
      </c>
      <c r="D7" s="65"/>
      <c r="E7" s="65"/>
      <c r="F7" s="65"/>
      <c r="G7" s="65"/>
      <c r="H7" s="65"/>
      <c r="I7" s="28" t="s">
        <v>261</v>
      </c>
      <c r="J7" s="65"/>
      <c r="K7" s="65"/>
      <c r="M7" s="33" t="s">
        <v>33</v>
      </c>
      <c r="N7" s="528">
        <v>70</v>
      </c>
      <c r="R7" s="65"/>
      <c r="S7" s="65"/>
      <c r="T7" s="65"/>
      <c r="U7" s="65"/>
      <c r="V7" s="65"/>
      <c r="W7" s="65"/>
    </row>
    <row r="8" spans="1:31" s="28" customFormat="1" ht="16.5" customHeight="1" thickBot="1" x14ac:dyDescent="0.4">
      <c r="A8" s="65" t="s">
        <v>18</v>
      </c>
      <c r="B8" s="65"/>
      <c r="C8" s="65" t="s">
        <v>213</v>
      </c>
      <c r="D8" s="65"/>
      <c r="E8" s="65"/>
      <c r="F8" s="65"/>
      <c r="G8" s="65"/>
      <c r="H8" s="65"/>
      <c r="I8" s="529" t="s">
        <v>262</v>
      </c>
      <c r="J8" s="65"/>
      <c r="K8" s="65"/>
      <c r="M8" s="33" t="s">
        <v>33</v>
      </c>
      <c r="N8" s="528"/>
      <c r="R8" s="65"/>
      <c r="S8" s="65"/>
      <c r="T8" s="65"/>
      <c r="U8" s="65"/>
      <c r="V8" s="65"/>
      <c r="W8" s="65"/>
    </row>
    <row r="9" spans="1:31" s="28" customFormat="1" ht="16.5" customHeight="1" thickBot="1" x14ac:dyDescent="0.4">
      <c r="A9" s="65" t="s">
        <v>72</v>
      </c>
      <c r="B9" s="65"/>
      <c r="C9" s="68" t="s">
        <v>210</v>
      </c>
      <c r="D9" s="65"/>
      <c r="E9" s="65"/>
      <c r="F9" s="65"/>
      <c r="G9" s="65"/>
      <c r="H9" s="65"/>
      <c r="I9" s="529" t="s">
        <v>263</v>
      </c>
      <c r="J9" s="65"/>
      <c r="K9" s="65"/>
      <c r="M9" s="33" t="s">
        <v>33</v>
      </c>
      <c r="N9" s="528"/>
      <c r="R9" s="65"/>
      <c r="S9" s="65"/>
      <c r="T9" s="65"/>
      <c r="U9" s="65"/>
      <c r="V9" s="65"/>
      <c r="W9" s="65"/>
    </row>
    <row r="10" spans="1:31" ht="16.5" customHeight="1" thickBot="1" x14ac:dyDescent="0.4">
      <c r="A10" s="65" t="s">
        <v>73</v>
      </c>
      <c r="B10" s="65"/>
      <c r="C10" s="65" t="s">
        <v>211</v>
      </c>
      <c r="D10" s="65"/>
      <c r="E10" s="65"/>
      <c r="F10" s="65"/>
      <c r="G10" s="65"/>
      <c r="H10" s="65"/>
      <c r="I10" s="65" t="s">
        <v>288</v>
      </c>
      <c r="J10" s="65"/>
      <c r="K10" s="65"/>
      <c r="L10" s="65"/>
      <c r="M10" s="268" t="s">
        <v>33</v>
      </c>
      <c r="N10" s="528"/>
      <c r="O10" s="66"/>
      <c r="P10" s="66"/>
      <c r="Q10" s="66"/>
      <c r="R10" s="65"/>
      <c r="S10" s="65"/>
      <c r="T10" s="65"/>
      <c r="U10" s="65"/>
      <c r="V10" s="65"/>
      <c r="W10" s="65"/>
      <c r="X10" s="67"/>
      <c r="Y10" s="65"/>
      <c r="Z10" s="28"/>
      <c r="AA10" s="28"/>
      <c r="AB10" s="28"/>
    </row>
    <row r="11" spans="1:31" ht="17.25" customHeight="1" thickBot="1" x14ac:dyDescent="0.4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4"/>
      <c r="P11" s="64"/>
      <c r="Q11" s="64"/>
      <c r="R11" s="62"/>
      <c r="S11" s="62"/>
      <c r="T11" s="62"/>
      <c r="U11" s="62"/>
      <c r="V11" s="62"/>
      <c r="W11" s="62"/>
      <c r="X11" s="255"/>
    </row>
    <row r="12" spans="1:31" ht="46" customHeight="1" x14ac:dyDescent="0.35">
      <c r="A12" s="402" t="s">
        <v>19</v>
      </c>
      <c r="B12" s="405" t="s">
        <v>20</v>
      </c>
      <c r="C12" s="408" t="s">
        <v>197</v>
      </c>
      <c r="D12" s="357"/>
      <c r="E12" s="357"/>
      <c r="F12" s="357"/>
      <c r="G12" s="357"/>
      <c r="H12" s="531"/>
      <c r="I12" s="531"/>
      <c r="J12" s="531"/>
      <c r="K12" s="531"/>
      <c r="L12" s="357"/>
      <c r="M12" s="357"/>
      <c r="N12" s="357"/>
      <c r="O12" s="357"/>
      <c r="P12" s="357"/>
      <c r="Q12" s="527"/>
      <c r="R12" s="357"/>
      <c r="S12" s="357"/>
      <c r="T12" s="357"/>
      <c r="U12" s="357"/>
      <c r="V12" s="357"/>
      <c r="W12" s="357"/>
      <c r="X12" s="583" t="s">
        <v>69</v>
      </c>
      <c r="Y12" s="585" t="s">
        <v>14</v>
      </c>
      <c r="Z12" s="587" t="s">
        <v>15</v>
      </c>
      <c r="AA12" s="589" t="s">
        <v>16</v>
      </c>
      <c r="AB12" s="591" t="s">
        <v>17</v>
      </c>
      <c r="AC12" s="581" t="s">
        <v>21</v>
      </c>
      <c r="AD12" s="574" t="s">
        <v>258</v>
      </c>
      <c r="AE12" s="576" t="s">
        <v>259</v>
      </c>
    </row>
    <row r="13" spans="1:31" ht="24" customHeight="1" x14ac:dyDescent="0.35">
      <c r="A13" s="403"/>
      <c r="B13" s="406"/>
      <c r="C13" s="409" t="s">
        <v>91</v>
      </c>
      <c r="D13" s="532"/>
      <c r="E13" s="543"/>
      <c r="F13" s="543"/>
      <c r="G13" s="532"/>
      <c r="H13" s="532"/>
      <c r="I13" s="543"/>
      <c r="J13" s="543"/>
      <c r="K13" s="532"/>
      <c r="L13" s="532"/>
      <c r="M13" s="532"/>
      <c r="N13" s="543"/>
      <c r="O13" s="543"/>
      <c r="P13" s="543"/>
      <c r="Q13" s="543"/>
      <c r="R13" s="532"/>
      <c r="S13" s="532"/>
      <c r="T13" s="543"/>
      <c r="U13" s="544"/>
      <c r="V13" s="532"/>
      <c r="W13" s="544"/>
      <c r="X13" s="584"/>
      <c r="Y13" s="586"/>
      <c r="Z13" s="588"/>
      <c r="AA13" s="590"/>
      <c r="AB13" s="592"/>
      <c r="AC13" s="582"/>
      <c r="AD13" s="575"/>
      <c r="AE13" s="577"/>
    </row>
    <row r="14" spans="1:31" ht="24.75" customHeight="1" thickBot="1" x14ac:dyDescent="0.4">
      <c r="A14" s="404"/>
      <c r="B14" s="407"/>
      <c r="C14" s="344" t="s">
        <v>68</v>
      </c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351">
        <f>SUM(D14:W14)</f>
        <v>0</v>
      </c>
      <c r="Y14" s="396">
        <f>SUMIF($D$13:$W$13,"CLO1",D14:W14)</f>
        <v>0</v>
      </c>
      <c r="Z14" s="397">
        <f>SUMIF($D$13:$W$13,"CLO2",D14:W14)</f>
        <v>0</v>
      </c>
      <c r="AA14" s="398">
        <f>SUMIF($D$13:$W$13,"CLO3",D14:W14)</f>
        <v>0</v>
      </c>
      <c r="AB14" s="399">
        <f>SUMIF($D$13:$W$13,"CLO4",D14:W14)</f>
        <v>0</v>
      </c>
      <c r="AC14" s="476">
        <f>SUMIF($D$13:$W$13,"CLO5",D14:W14)</f>
        <v>0</v>
      </c>
      <c r="AD14" s="478">
        <f>SUMIF($D$13:$W$13,"CLO6",D14:W14)</f>
        <v>0</v>
      </c>
      <c r="AE14" s="479">
        <f>SUMIF($D$13:$W$13,"CLO7",D14:W14)</f>
        <v>0</v>
      </c>
    </row>
    <row r="15" spans="1:31" ht="22.5" customHeight="1" x14ac:dyDescent="0.35">
      <c r="A15" s="340">
        <v>1</v>
      </c>
      <c r="B15" s="341"/>
      <c r="C15" s="342"/>
      <c r="D15" s="358"/>
      <c r="E15" s="358"/>
      <c r="F15" s="358"/>
      <c r="G15" s="358"/>
      <c r="H15" s="358"/>
      <c r="I15" s="415"/>
      <c r="J15" s="358"/>
      <c r="K15" s="358"/>
      <c r="L15" s="52"/>
      <c r="M15" s="52"/>
      <c r="N15" s="52"/>
      <c r="O15" s="52"/>
      <c r="P15" s="359"/>
      <c r="Q15" s="358"/>
      <c r="R15" s="358"/>
      <c r="S15" s="358"/>
      <c r="T15" s="358"/>
      <c r="U15" s="358"/>
      <c r="V15" s="358"/>
      <c r="W15" s="359"/>
      <c r="X15" s="372">
        <f>SUM(D15:W15)</f>
        <v>0</v>
      </c>
      <c r="Y15" s="347">
        <f>ROUND(SUMIF($D$13:$W$13,"CLO1",D15:W15),1)</f>
        <v>0</v>
      </c>
      <c r="Z15" s="347">
        <f>ROUND(SUMIF($D$13:$W$13,"CLO2",D15:W15),1)</f>
        <v>0</v>
      </c>
      <c r="AA15" s="347">
        <f>ROUND(SUMIF($D$13:$W$13,"CLO3",D15:W15),1)</f>
        <v>0</v>
      </c>
      <c r="AB15" s="347">
        <f>ROUND(SUMIF($D$13:$W$13,"CLO4",D15:W15),1)</f>
        <v>0</v>
      </c>
      <c r="AC15" s="477">
        <f>ROUND(SUMIF($D$13:$W$13,"CLO5",D15:W15),1)</f>
        <v>0</v>
      </c>
      <c r="AD15" s="347">
        <f>ROUND(SUMIF($D$13:$W$13,"CLO6",D15:W15),1)</f>
        <v>0</v>
      </c>
      <c r="AE15" s="394">
        <f>ROUND(SUMIF($D$13:$W$13,"CLO7",D15:W15),1)</f>
        <v>0</v>
      </c>
    </row>
    <row r="16" spans="1:31" ht="22.5" customHeight="1" x14ac:dyDescent="0.35">
      <c r="A16" s="332">
        <v>2</v>
      </c>
      <c r="B16" s="51"/>
      <c r="C16" s="275"/>
      <c r="D16" s="52"/>
      <c r="E16" s="52"/>
      <c r="F16" s="52"/>
      <c r="G16" s="52"/>
      <c r="H16" s="52"/>
      <c r="I16" s="416"/>
      <c r="J16" s="52"/>
      <c r="K16" s="52"/>
      <c r="L16" s="52"/>
      <c r="M16" s="52"/>
      <c r="N16" s="52"/>
      <c r="O16" s="52"/>
      <c r="P16" s="53"/>
      <c r="Q16" s="52"/>
      <c r="R16" s="52"/>
      <c r="S16" s="52"/>
      <c r="T16" s="52"/>
      <c r="U16" s="52"/>
      <c r="V16" s="52"/>
      <c r="W16" s="53"/>
      <c r="X16" s="372">
        <f t="shared" ref="X16:X49" si="0">SUM(D16:W16)</f>
        <v>0</v>
      </c>
      <c r="Y16" s="347">
        <f t="shared" ref="Y16:Y49" si="1">ROUND(SUMIF($D$13:$W$13,"CLO1",D16:W16),1)</f>
        <v>0</v>
      </c>
      <c r="Z16" s="347">
        <f t="shared" ref="Z16:Z49" si="2">ROUND(SUMIF($D$13:$W$13,"CLO2",D16:W16),1)</f>
        <v>0</v>
      </c>
      <c r="AA16" s="347">
        <f t="shared" ref="AA16:AA49" si="3">ROUND(SUMIF($D$13:$W$13,"CLO3",D16:W16),1)</f>
        <v>0</v>
      </c>
      <c r="AB16" s="347">
        <f t="shared" ref="AB16:AB49" si="4">ROUND(SUMIF($D$13:$W$13,"CLO4",D16:W16),1)</f>
        <v>0</v>
      </c>
      <c r="AC16" s="477">
        <f t="shared" ref="AC16:AC49" si="5">ROUND(SUMIF($D$13:$W$13,"CLO5",D16:W16),1)</f>
        <v>0</v>
      </c>
      <c r="AD16" s="347">
        <f t="shared" ref="AD16:AD49" si="6">ROUND(SUMIF($D$13:$W$13,"CLO6",D16:W16),1)</f>
        <v>0</v>
      </c>
      <c r="AE16" s="394">
        <f t="shared" ref="AE16:AE49" si="7">ROUND(SUMIF($D$13:$W$13,"CLO7",D16:W16),1)</f>
        <v>0</v>
      </c>
    </row>
    <row r="17" spans="1:31" ht="22.5" customHeight="1" x14ac:dyDescent="0.35">
      <c r="A17" s="332">
        <v>3</v>
      </c>
      <c r="B17" s="51"/>
      <c r="C17" s="275"/>
      <c r="D17" s="52"/>
      <c r="E17" s="52"/>
      <c r="F17" s="52"/>
      <c r="G17" s="52"/>
      <c r="H17" s="52"/>
      <c r="I17" s="416"/>
      <c r="J17" s="52"/>
      <c r="K17" s="52"/>
      <c r="L17" s="52"/>
      <c r="M17" s="52"/>
      <c r="N17" s="52"/>
      <c r="O17" s="52"/>
      <c r="P17" s="53"/>
      <c r="Q17" s="52"/>
      <c r="R17" s="52"/>
      <c r="S17" s="52"/>
      <c r="T17" s="52"/>
      <c r="U17" s="52"/>
      <c r="V17" s="52"/>
      <c r="W17" s="53"/>
      <c r="X17" s="372">
        <f t="shared" si="0"/>
        <v>0</v>
      </c>
      <c r="Y17" s="347">
        <f t="shared" si="1"/>
        <v>0</v>
      </c>
      <c r="Z17" s="347">
        <f t="shared" si="2"/>
        <v>0</v>
      </c>
      <c r="AA17" s="347">
        <f t="shared" si="3"/>
        <v>0</v>
      </c>
      <c r="AB17" s="347">
        <f t="shared" si="4"/>
        <v>0</v>
      </c>
      <c r="AC17" s="477">
        <f t="shared" si="5"/>
        <v>0</v>
      </c>
      <c r="AD17" s="347">
        <f t="shared" si="6"/>
        <v>0</v>
      </c>
      <c r="AE17" s="394">
        <f t="shared" si="7"/>
        <v>0</v>
      </c>
    </row>
    <row r="18" spans="1:31" ht="22.5" customHeight="1" x14ac:dyDescent="0.35">
      <c r="A18" s="332">
        <v>4</v>
      </c>
      <c r="B18" s="51"/>
      <c r="C18" s="275"/>
      <c r="D18" s="52"/>
      <c r="E18" s="52"/>
      <c r="F18" s="52"/>
      <c r="G18" s="52"/>
      <c r="H18" s="52"/>
      <c r="I18" s="418"/>
      <c r="J18" s="469"/>
      <c r="K18" s="52"/>
      <c r="L18" s="52"/>
      <c r="M18" s="52"/>
      <c r="N18" s="52"/>
      <c r="O18" s="52"/>
      <c r="P18" s="53"/>
      <c r="Q18" s="469"/>
      <c r="R18" s="52"/>
      <c r="S18" s="52"/>
      <c r="T18" s="52"/>
      <c r="U18" s="52"/>
      <c r="V18" s="52"/>
      <c r="W18" s="53"/>
      <c r="X18" s="372">
        <f t="shared" si="0"/>
        <v>0</v>
      </c>
      <c r="Y18" s="347">
        <f t="shared" si="1"/>
        <v>0</v>
      </c>
      <c r="Z18" s="347">
        <f t="shared" si="2"/>
        <v>0</v>
      </c>
      <c r="AA18" s="347">
        <f t="shared" si="3"/>
        <v>0</v>
      </c>
      <c r="AB18" s="347">
        <f t="shared" si="4"/>
        <v>0</v>
      </c>
      <c r="AC18" s="477">
        <f t="shared" si="5"/>
        <v>0</v>
      </c>
      <c r="AD18" s="347">
        <f t="shared" si="6"/>
        <v>0</v>
      </c>
      <c r="AE18" s="394">
        <f t="shared" si="7"/>
        <v>0</v>
      </c>
    </row>
    <row r="19" spans="1:31" ht="22.5" customHeight="1" x14ac:dyDescent="0.35">
      <c r="A19" s="332">
        <v>5</v>
      </c>
      <c r="B19" s="51"/>
      <c r="C19" s="275"/>
      <c r="D19" s="52"/>
      <c r="E19" s="52"/>
      <c r="F19" s="52"/>
      <c r="G19" s="52"/>
      <c r="H19" s="52"/>
      <c r="I19" s="418"/>
      <c r="J19" s="419"/>
      <c r="K19" s="52"/>
      <c r="L19" s="52"/>
      <c r="M19" s="52"/>
      <c r="N19" s="52"/>
      <c r="O19" s="52"/>
      <c r="P19" s="53"/>
      <c r="Q19" s="419"/>
      <c r="R19" s="52"/>
      <c r="S19" s="52"/>
      <c r="T19" s="52"/>
      <c r="U19" s="52"/>
      <c r="V19" s="52"/>
      <c r="W19" s="53"/>
      <c r="X19" s="372">
        <f t="shared" si="0"/>
        <v>0</v>
      </c>
      <c r="Y19" s="347">
        <f t="shared" si="1"/>
        <v>0</v>
      </c>
      <c r="Z19" s="347">
        <f t="shared" si="2"/>
        <v>0</v>
      </c>
      <c r="AA19" s="347">
        <f t="shared" si="3"/>
        <v>0</v>
      </c>
      <c r="AB19" s="347">
        <f t="shared" si="4"/>
        <v>0</v>
      </c>
      <c r="AC19" s="477">
        <f t="shared" si="5"/>
        <v>0</v>
      </c>
      <c r="AD19" s="347">
        <f t="shared" si="6"/>
        <v>0</v>
      </c>
      <c r="AE19" s="394">
        <f t="shared" si="7"/>
        <v>0</v>
      </c>
    </row>
    <row r="20" spans="1:31" ht="22.5" customHeight="1" x14ac:dyDescent="0.35">
      <c r="A20" s="332">
        <v>6</v>
      </c>
      <c r="B20" s="51"/>
      <c r="C20" s="275"/>
      <c r="D20" s="52"/>
      <c r="E20" s="52"/>
      <c r="F20" s="52"/>
      <c r="G20" s="52"/>
      <c r="H20" s="52"/>
      <c r="I20" s="418"/>
      <c r="J20" s="419"/>
      <c r="K20" s="52"/>
      <c r="L20" s="52"/>
      <c r="M20" s="52"/>
      <c r="N20" s="52"/>
      <c r="O20" s="52"/>
      <c r="P20" s="53"/>
      <c r="Q20" s="419"/>
      <c r="R20" s="52"/>
      <c r="S20" s="52"/>
      <c r="T20" s="52"/>
      <c r="U20" s="52"/>
      <c r="V20" s="52"/>
      <c r="W20" s="53"/>
      <c r="X20" s="372">
        <f t="shared" si="0"/>
        <v>0</v>
      </c>
      <c r="Y20" s="347">
        <f t="shared" si="1"/>
        <v>0</v>
      </c>
      <c r="Z20" s="347">
        <f t="shared" si="2"/>
        <v>0</v>
      </c>
      <c r="AA20" s="347">
        <f t="shared" si="3"/>
        <v>0</v>
      </c>
      <c r="AB20" s="347">
        <f t="shared" si="4"/>
        <v>0</v>
      </c>
      <c r="AC20" s="477">
        <f t="shared" si="5"/>
        <v>0</v>
      </c>
      <c r="AD20" s="347">
        <f t="shared" si="6"/>
        <v>0</v>
      </c>
      <c r="AE20" s="394">
        <f t="shared" si="7"/>
        <v>0</v>
      </c>
    </row>
    <row r="21" spans="1:31" ht="32.5" customHeight="1" x14ac:dyDescent="0.35">
      <c r="A21" s="332">
        <v>7</v>
      </c>
      <c r="B21" s="51"/>
      <c r="C21" s="275"/>
      <c r="D21" s="52"/>
      <c r="E21" s="52"/>
      <c r="F21" s="52"/>
      <c r="G21" s="52"/>
      <c r="H21" s="52"/>
      <c r="I21" s="418"/>
      <c r="J21" s="419"/>
      <c r="K21" s="52"/>
      <c r="L21" s="52"/>
      <c r="M21" s="52"/>
      <c r="N21" s="52"/>
      <c r="O21" s="52"/>
      <c r="P21" s="53"/>
      <c r="Q21" s="419"/>
      <c r="R21" s="52"/>
      <c r="S21" s="52"/>
      <c r="T21" s="52"/>
      <c r="U21" s="52"/>
      <c r="V21" s="52"/>
      <c r="W21" s="53"/>
      <c r="X21" s="372">
        <f t="shared" si="0"/>
        <v>0</v>
      </c>
      <c r="Y21" s="347">
        <f t="shared" si="1"/>
        <v>0</v>
      </c>
      <c r="Z21" s="347">
        <f t="shared" si="2"/>
        <v>0</v>
      </c>
      <c r="AA21" s="347">
        <f t="shared" si="3"/>
        <v>0</v>
      </c>
      <c r="AB21" s="347">
        <f t="shared" si="4"/>
        <v>0</v>
      </c>
      <c r="AC21" s="477">
        <f t="shared" si="5"/>
        <v>0</v>
      </c>
      <c r="AD21" s="347">
        <f t="shared" si="6"/>
        <v>0</v>
      </c>
      <c r="AE21" s="394">
        <f t="shared" si="7"/>
        <v>0</v>
      </c>
    </row>
    <row r="22" spans="1:31" ht="22.5" customHeight="1" x14ac:dyDescent="0.35">
      <c r="A22" s="332">
        <v>8</v>
      </c>
      <c r="B22" s="51"/>
      <c r="C22" s="275"/>
      <c r="D22" s="52"/>
      <c r="E22" s="52"/>
      <c r="F22" s="52"/>
      <c r="G22" s="52"/>
      <c r="H22" s="52"/>
      <c r="I22" s="418"/>
      <c r="J22" s="419"/>
      <c r="K22" s="52"/>
      <c r="L22" s="52"/>
      <c r="M22" s="52"/>
      <c r="N22" s="52"/>
      <c r="O22" s="52"/>
      <c r="P22" s="53"/>
      <c r="Q22" s="419"/>
      <c r="R22" s="52"/>
      <c r="S22" s="52"/>
      <c r="T22" s="52"/>
      <c r="U22" s="52"/>
      <c r="V22" s="52"/>
      <c r="W22" s="53"/>
      <c r="X22" s="372">
        <f t="shared" si="0"/>
        <v>0</v>
      </c>
      <c r="Y22" s="347">
        <f t="shared" si="1"/>
        <v>0</v>
      </c>
      <c r="Z22" s="347">
        <f t="shared" si="2"/>
        <v>0</v>
      </c>
      <c r="AA22" s="347">
        <f t="shared" si="3"/>
        <v>0</v>
      </c>
      <c r="AB22" s="347">
        <f t="shared" si="4"/>
        <v>0</v>
      </c>
      <c r="AC22" s="477">
        <f t="shared" si="5"/>
        <v>0</v>
      </c>
      <c r="AD22" s="347">
        <f t="shared" si="6"/>
        <v>0</v>
      </c>
      <c r="AE22" s="394">
        <f t="shared" si="7"/>
        <v>0</v>
      </c>
    </row>
    <row r="23" spans="1:31" ht="22.5" customHeight="1" x14ac:dyDescent="0.35">
      <c r="A23" s="332">
        <v>9</v>
      </c>
      <c r="B23" s="51"/>
      <c r="C23" s="275"/>
      <c r="D23" s="52"/>
      <c r="E23" s="52"/>
      <c r="F23" s="52"/>
      <c r="G23" s="52"/>
      <c r="H23" s="52"/>
      <c r="I23" s="418"/>
      <c r="J23" s="419"/>
      <c r="K23" s="52"/>
      <c r="L23" s="52"/>
      <c r="M23" s="52"/>
      <c r="N23" s="52"/>
      <c r="O23" s="52"/>
      <c r="P23" s="53"/>
      <c r="Q23" s="419"/>
      <c r="R23" s="52"/>
      <c r="S23" s="52"/>
      <c r="T23" s="52"/>
      <c r="U23" s="52"/>
      <c r="V23" s="52"/>
      <c r="W23" s="53"/>
      <c r="X23" s="372">
        <f t="shared" si="0"/>
        <v>0</v>
      </c>
      <c r="Y23" s="347">
        <f t="shared" si="1"/>
        <v>0</v>
      </c>
      <c r="Z23" s="347">
        <f t="shared" si="2"/>
        <v>0</v>
      </c>
      <c r="AA23" s="347">
        <f t="shared" si="3"/>
        <v>0</v>
      </c>
      <c r="AB23" s="347">
        <f t="shared" si="4"/>
        <v>0</v>
      </c>
      <c r="AC23" s="477">
        <f t="shared" si="5"/>
        <v>0</v>
      </c>
      <c r="AD23" s="347">
        <f t="shared" si="6"/>
        <v>0</v>
      </c>
      <c r="AE23" s="394">
        <f t="shared" si="7"/>
        <v>0</v>
      </c>
    </row>
    <row r="24" spans="1:31" ht="22.5" customHeight="1" x14ac:dyDescent="0.35">
      <c r="A24" s="332">
        <v>10</v>
      </c>
      <c r="B24" s="51"/>
      <c r="C24" s="275"/>
      <c r="D24" s="52"/>
      <c r="E24" s="52"/>
      <c r="F24" s="52"/>
      <c r="G24" s="52"/>
      <c r="H24" s="52"/>
      <c r="I24" s="418"/>
      <c r="J24" s="419"/>
      <c r="K24" s="52"/>
      <c r="L24" s="52"/>
      <c r="M24" s="52"/>
      <c r="N24" s="52"/>
      <c r="O24" s="52"/>
      <c r="P24" s="53"/>
      <c r="Q24" s="419"/>
      <c r="R24" s="52"/>
      <c r="S24" s="52"/>
      <c r="T24" s="52"/>
      <c r="U24" s="52"/>
      <c r="V24" s="52"/>
      <c r="W24" s="53"/>
      <c r="X24" s="372">
        <f t="shared" si="0"/>
        <v>0</v>
      </c>
      <c r="Y24" s="347">
        <f t="shared" si="1"/>
        <v>0</v>
      </c>
      <c r="Z24" s="347">
        <f t="shared" si="2"/>
        <v>0</v>
      </c>
      <c r="AA24" s="347">
        <f t="shared" si="3"/>
        <v>0</v>
      </c>
      <c r="AB24" s="347">
        <f t="shared" si="4"/>
        <v>0</v>
      </c>
      <c r="AC24" s="477">
        <f t="shared" si="5"/>
        <v>0</v>
      </c>
      <c r="AD24" s="347">
        <f t="shared" si="6"/>
        <v>0</v>
      </c>
      <c r="AE24" s="394">
        <f t="shared" si="7"/>
        <v>0</v>
      </c>
    </row>
    <row r="25" spans="1:31" ht="22.5" customHeight="1" x14ac:dyDescent="0.35">
      <c r="A25" s="332">
        <v>11</v>
      </c>
      <c r="B25" s="51"/>
      <c r="C25" s="275"/>
      <c r="D25" s="52"/>
      <c r="E25" s="52"/>
      <c r="F25" s="52"/>
      <c r="G25" s="52"/>
      <c r="H25" s="52"/>
      <c r="I25" s="418"/>
      <c r="J25" s="419"/>
      <c r="K25" s="52"/>
      <c r="L25" s="52"/>
      <c r="M25" s="52"/>
      <c r="N25" s="52"/>
      <c r="O25" s="52"/>
      <c r="P25" s="53"/>
      <c r="Q25" s="419"/>
      <c r="R25" s="52"/>
      <c r="S25" s="52"/>
      <c r="T25" s="52"/>
      <c r="U25" s="52"/>
      <c r="V25" s="52"/>
      <c r="W25" s="53"/>
      <c r="X25" s="372">
        <f t="shared" si="0"/>
        <v>0</v>
      </c>
      <c r="Y25" s="347">
        <f t="shared" si="1"/>
        <v>0</v>
      </c>
      <c r="Z25" s="347">
        <f t="shared" si="2"/>
        <v>0</v>
      </c>
      <c r="AA25" s="347">
        <f t="shared" si="3"/>
        <v>0</v>
      </c>
      <c r="AB25" s="347">
        <f t="shared" si="4"/>
        <v>0</v>
      </c>
      <c r="AC25" s="477">
        <f t="shared" si="5"/>
        <v>0</v>
      </c>
      <c r="AD25" s="347">
        <f t="shared" si="6"/>
        <v>0</v>
      </c>
      <c r="AE25" s="394">
        <f t="shared" si="7"/>
        <v>0</v>
      </c>
    </row>
    <row r="26" spans="1:31" ht="22.5" customHeight="1" x14ac:dyDescent="0.35">
      <c r="A26" s="332">
        <v>12</v>
      </c>
      <c r="B26" s="51"/>
      <c r="C26" s="275"/>
      <c r="D26" s="52"/>
      <c r="E26" s="52"/>
      <c r="F26" s="52"/>
      <c r="G26" s="52"/>
      <c r="H26" s="52"/>
      <c r="I26" s="418"/>
      <c r="J26" s="419"/>
      <c r="K26" s="52"/>
      <c r="L26" s="52"/>
      <c r="M26" s="52"/>
      <c r="N26" s="52"/>
      <c r="O26" s="52"/>
      <c r="P26" s="53"/>
      <c r="Q26" s="419"/>
      <c r="R26" s="52"/>
      <c r="S26" s="52"/>
      <c r="T26" s="52"/>
      <c r="U26" s="52"/>
      <c r="V26" s="52"/>
      <c r="W26" s="53"/>
      <c r="X26" s="372">
        <f t="shared" si="0"/>
        <v>0</v>
      </c>
      <c r="Y26" s="347">
        <f t="shared" si="1"/>
        <v>0</v>
      </c>
      <c r="Z26" s="347">
        <f t="shared" si="2"/>
        <v>0</v>
      </c>
      <c r="AA26" s="347">
        <f t="shared" si="3"/>
        <v>0</v>
      </c>
      <c r="AB26" s="347">
        <f t="shared" si="4"/>
        <v>0</v>
      </c>
      <c r="AC26" s="477">
        <f t="shared" si="5"/>
        <v>0</v>
      </c>
      <c r="AD26" s="347">
        <f t="shared" si="6"/>
        <v>0</v>
      </c>
      <c r="AE26" s="394">
        <f t="shared" si="7"/>
        <v>0</v>
      </c>
    </row>
    <row r="27" spans="1:31" ht="33" customHeight="1" x14ac:dyDescent="0.35">
      <c r="A27" s="332">
        <v>13</v>
      </c>
      <c r="B27" s="51"/>
      <c r="C27" s="275"/>
      <c r="D27" s="52"/>
      <c r="E27" s="52"/>
      <c r="F27" s="52"/>
      <c r="G27" s="52"/>
      <c r="H27" s="52"/>
      <c r="I27" s="418"/>
      <c r="J27" s="419"/>
      <c r="K27" s="52"/>
      <c r="L27" s="52"/>
      <c r="M27" s="52"/>
      <c r="N27" s="52"/>
      <c r="O27" s="52"/>
      <c r="P27" s="53"/>
      <c r="Q27" s="419"/>
      <c r="R27" s="52"/>
      <c r="S27" s="52"/>
      <c r="T27" s="52"/>
      <c r="U27" s="52"/>
      <c r="V27" s="52"/>
      <c r="W27" s="53"/>
      <c r="X27" s="372">
        <f t="shared" si="0"/>
        <v>0</v>
      </c>
      <c r="Y27" s="347">
        <f t="shared" si="1"/>
        <v>0</v>
      </c>
      <c r="Z27" s="347">
        <f t="shared" si="2"/>
        <v>0</v>
      </c>
      <c r="AA27" s="347">
        <f t="shared" si="3"/>
        <v>0</v>
      </c>
      <c r="AB27" s="347">
        <f t="shared" si="4"/>
        <v>0</v>
      </c>
      <c r="AC27" s="477">
        <f t="shared" si="5"/>
        <v>0</v>
      </c>
      <c r="AD27" s="347">
        <f t="shared" si="6"/>
        <v>0</v>
      </c>
      <c r="AE27" s="394">
        <f t="shared" si="7"/>
        <v>0</v>
      </c>
    </row>
    <row r="28" spans="1:31" ht="22.5" customHeight="1" x14ac:dyDescent="0.35">
      <c r="A28" s="332">
        <v>14</v>
      </c>
      <c r="B28" s="51"/>
      <c r="C28" s="275"/>
      <c r="D28" s="52"/>
      <c r="E28" s="52"/>
      <c r="F28" s="52"/>
      <c r="G28" s="52"/>
      <c r="H28" s="52"/>
      <c r="I28" s="418"/>
      <c r="J28" s="419"/>
      <c r="K28" s="52"/>
      <c r="L28" s="52"/>
      <c r="M28" s="52"/>
      <c r="N28" s="52"/>
      <c r="O28" s="52"/>
      <c r="P28" s="53"/>
      <c r="Q28" s="419"/>
      <c r="R28" s="52"/>
      <c r="S28" s="52"/>
      <c r="T28" s="52"/>
      <c r="U28" s="52"/>
      <c r="V28" s="52"/>
      <c r="W28" s="53"/>
      <c r="X28" s="372">
        <f t="shared" si="0"/>
        <v>0</v>
      </c>
      <c r="Y28" s="347">
        <f t="shared" si="1"/>
        <v>0</v>
      </c>
      <c r="Z28" s="347">
        <f t="shared" si="2"/>
        <v>0</v>
      </c>
      <c r="AA28" s="347">
        <f t="shared" si="3"/>
        <v>0</v>
      </c>
      <c r="AB28" s="347">
        <f t="shared" si="4"/>
        <v>0</v>
      </c>
      <c r="AC28" s="477">
        <f t="shared" si="5"/>
        <v>0</v>
      </c>
      <c r="AD28" s="347">
        <f t="shared" si="6"/>
        <v>0</v>
      </c>
      <c r="AE28" s="394">
        <f t="shared" si="7"/>
        <v>0</v>
      </c>
    </row>
    <row r="29" spans="1:31" ht="22.5" customHeight="1" x14ac:dyDescent="0.35">
      <c r="A29" s="332">
        <v>15</v>
      </c>
      <c r="B29" s="51"/>
      <c r="C29" s="275"/>
      <c r="D29" s="52"/>
      <c r="E29" s="52"/>
      <c r="F29" s="52"/>
      <c r="G29" s="52"/>
      <c r="H29" s="52"/>
      <c r="I29" s="418"/>
      <c r="J29" s="419"/>
      <c r="K29" s="52"/>
      <c r="L29" s="52"/>
      <c r="M29" s="52"/>
      <c r="N29" s="52"/>
      <c r="O29" s="52"/>
      <c r="P29" s="53"/>
      <c r="Q29" s="419"/>
      <c r="R29" s="52"/>
      <c r="S29" s="52"/>
      <c r="T29" s="52"/>
      <c r="U29" s="52"/>
      <c r="V29" s="52"/>
      <c r="W29" s="53"/>
      <c r="X29" s="372">
        <f t="shared" si="0"/>
        <v>0</v>
      </c>
      <c r="Y29" s="347">
        <f t="shared" si="1"/>
        <v>0</v>
      </c>
      <c r="Z29" s="347">
        <f t="shared" si="2"/>
        <v>0</v>
      </c>
      <c r="AA29" s="347">
        <f t="shared" si="3"/>
        <v>0</v>
      </c>
      <c r="AB29" s="347">
        <f t="shared" si="4"/>
        <v>0</v>
      </c>
      <c r="AC29" s="477">
        <f t="shared" si="5"/>
        <v>0</v>
      </c>
      <c r="AD29" s="347">
        <f t="shared" si="6"/>
        <v>0</v>
      </c>
      <c r="AE29" s="394">
        <f t="shared" si="7"/>
        <v>0</v>
      </c>
    </row>
    <row r="30" spans="1:31" ht="34.5" customHeight="1" x14ac:dyDescent="0.35">
      <c r="A30" s="332"/>
      <c r="B30" s="51"/>
      <c r="C30" s="275"/>
      <c r="D30" s="52"/>
      <c r="E30" s="52"/>
      <c r="F30" s="52"/>
      <c r="G30" s="52"/>
      <c r="H30" s="52"/>
      <c r="I30" s="418"/>
      <c r="J30" s="419"/>
      <c r="K30" s="52"/>
      <c r="L30" s="52"/>
      <c r="M30" s="52"/>
      <c r="N30" s="52"/>
      <c r="O30" s="52"/>
      <c r="P30" s="53"/>
      <c r="Q30" s="419"/>
      <c r="R30" s="52"/>
      <c r="S30" s="52"/>
      <c r="T30" s="52"/>
      <c r="U30" s="52"/>
      <c r="V30" s="52"/>
      <c r="W30" s="53"/>
      <c r="X30" s="372">
        <f t="shared" si="0"/>
        <v>0</v>
      </c>
      <c r="Y30" s="347">
        <f t="shared" si="1"/>
        <v>0</v>
      </c>
      <c r="Z30" s="347">
        <f t="shared" si="2"/>
        <v>0</v>
      </c>
      <c r="AA30" s="347">
        <f t="shared" si="3"/>
        <v>0</v>
      </c>
      <c r="AB30" s="347">
        <f t="shared" si="4"/>
        <v>0</v>
      </c>
      <c r="AC30" s="477">
        <f t="shared" si="5"/>
        <v>0</v>
      </c>
      <c r="AD30" s="347">
        <f t="shared" si="6"/>
        <v>0</v>
      </c>
      <c r="AE30" s="394">
        <f t="shared" si="7"/>
        <v>0</v>
      </c>
    </row>
    <row r="31" spans="1:31" ht="22.5" customHeight="1" x14ac:dyDescent="0.35">
      <c r="A31" s="332"/>
      <c r="B31" s="51"/>
      <c r="C31" s="275"/>
      <c r="D31" s="52"/>
      <c r="E31" s="52"/>
      <c r="F31" s="52"/>
      <c r="G31" s="52"/>
      <c r="H31" s="52"/>
      <c r="I31" s="418"/>
      <c r="J31" s="419"/>
      <c r="K31" s="52"/>
      <c r="L31" s="52"/>
      <c r="M31" s="52"/>
      <c r="N31" s="52"/>
      <c r="O31" s="52"/>
      <c r="P31" s="53"/>
      <c r="Q31" s="419"/>
      <c r="R31" s="52"/>
      <c r="S31" s="52"/>
      <c r="T31" s="52"/>
      <c r="U31" s="52"/>
      <c r="V31" s="52"/>
      <c r="W31" s="53"/>
      <c r="X31" s="372">
        <f t="shared" si="0"/>
        <v>0</v>
      </c>
      <c r="Y31" s="347">
        <f t="shared" si="1"/>
        <v>0</v>
      </c>
      <c r="Z31" s="347">
        <f t="shared" si="2"/>
        <v>0</v>
      </c>
      <c r="AA31" s="347">
        <f t="shared" si="3"/>
        <v>0</v>
      </c>
      <c r="AB31" s="347">
        <f t="shared" si="4"/>
        <v>0</v>
      </c>
      <c r="AC31" s="477">
        <f t="shared" si="5"/>
        <v>0</v>
      </c>
      <c r="AD31" s="347">
        <f t="shared" si="6"/>
        <v>0</v>
      </c>
      <c r="AE31" s="394">
        <f t="shared" si="7"/>
        <v>0</v>
      </c>
    </row>
    <row r="32" spans="1:31" ht="22.5" customHeight="1" x14ac:dyDescent="0.35">
      <c r="A32" s="332"/>
      <c r="B32" s="51"/>
      <c r="C32" s="275"/>
      <c r="D32" s="52"/>
      <c r="E32" s="52"/>
      <c r="F32" s="52"/>
      <c r="G32" s="52"/>
      <c r="H32" s="52"/>
      <c r="I32" s="418"/>
      <c r="J32" s="419"/>
      <c r="K32" s="52"/>
      <c r="L32" s="52"/>
      <c r="M32" s="52"/>
      <c r="N32" s="52"/>
      <c r="O32" s="52"/>
      <c r="P32" s="53"/>
      <c r="Q32" s="419"/>
      <c r="R32" s="52"/>
      <c r="S32" s="52"/>
      <c r="T32" s="52"/>
      <c r="U32" s="52"/>
      <c r="V32" s="52"/>
      <c r="W32" s="53"/>
      <c r="X32" s="372">
        <f t="shared" si="0"/>
        <v>0</v>
      </c>
      <c r="Y32" s="347">
        <f t="shared" si="1"/>
        <v>0</v>
      </c>
      <c r="Z32" s="347">
        <f t="shared" si="2"/>
        <v>0</v>
      </c>
      <c r="AA32" s="347">
        <f t="shared" si="3"/>
        <v>0</v>
      </c>
      <c r="AB32" s="347">
        <f t="shared" si="4"/>
        <v>0</v>
      </c>
      <c r="AC32" s="477">
        <f t="shared" si="5"/>
        <v>0</v>
      </c>
      <c r="AD32" s="347">
        <f t="shared" si="6"/>
        <v>0</v>
      </c>
      <c r="AE32" s="394">
        <f t="shared" si="7"/>
        <v>0</v>
      </c>
    </row>
    <row r="33" spans="1:31" ht="22.5" customHeight="1" x14ac:dyDescent="0.35">
      <c r="A33" s="332">
        <v>19</v>
      </c>
      <c r="B33" s="51"/>
      <c r="C33" s="275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418"/>
      <c r="Q33" s="419"/>
      <c r="R33" s="52"/>
      <c r="S33" s="52"/>
      <c r="T33" s="52"/>
      <c r="U33" s="52"/>
      <c r="V33" s="52"/>
      <c r="W33" s="53"/>
      <c r="X33" s="372">
        <f t="shared" si="0"/>
        <v>0</v>
      </c>
      <c r="Y33" s="347">
        <f t="shared" si="1"/>
        <v>0</v>
      </c>
      <c r="Z33" s="347">
        <f t="shared" si="2"/>
        <v>0</v>
      </c>
      <c r="AA33" s="347">
        <f t="shared" si="3"/>
        <v>0</v>
      </c>
      <c r="AB33" s="347">
        <f t="shared" si="4"/>
        <v>0</v>
      </c>
      <c r="AC33" s="477">
        <f t="shared" si="5"/>
        <v>0</v>
      </c>
      <c r="AD33" s="347">
        <f t="shared" si="6"/>
        <v>0</v>
      </c>
      <c r="AE33" s="394">
        <f t="shared" si="7"/>
        <v>0</v>
      </c>
    </row>
    <row r="34" spans="1:31" ht="22.5" customHeight="1" x14ac:dyDescent="0.35">
      <c r="A34" s="332">
        <v>20</v>
      </c>
      <c r="B34" s="51"/>
      <c r="C34" s="275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418"/>
      <c r="Q34" s="419"/>
      <c r="R34" s="52"/>
      <c r="S34" s="52"/>
      <c r="T34" s="52"/>
      <c r="U34" s="52"/>
      <c r="V34" s="52"/>
      <c r="W34" s="53"/>
      <c r="X34" s="372">
        <f t="shared" si="0"/>
        <v>0</v>
      </c>
      <c r="Y34" s="347">
        <f t="shared" si="1"/>
        <v>0</v>
      </c>
      <c r="Z34" s="347">
        <f t="shared" si="2"/>
        <v>0</v>
      </c>
      <c r="AA34" s="347">
        <f t="shared" si="3"/>
        <v>0</v>
      </c>
      <c r="AB34" s="347">
        <f t="shared" si="4"/>
        <v>0</v>
      </c>
      <c r="AC34" s="477">
        <f t="shared" si="5"/>
        <v>0</v>
      </c>
      <c r="AD34" s="347">
        <f t="shared" si="6"/>
        <v>0</v>
      </c>
      <c r="AE34" s="394">
        <f t="shared" si="7"/>
        <v>0</v>
      </c>
    </row>
    <row r="35" spans="1:31" ht="22.5" customHeight="1" x14ac:dyDescent="0.35">
      <c r="A35" s="332">
        <v>21</v>
      </c>
      <c r="B35" s="51"/>
      <c r="C35" s="275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418"/>
      <c r="Q35" s="419"/>
      <c r="R35" s="52"/>
      <c r="S35" s="52"/>
      <c r="T35" s="52"/>
      <c r="U35" s="52"/>
      <c r="V35" s="52"/>
      <c r="W35" s="53"/>
      <c r="X35" s="372">
        <f t="shared" si="0"/>
        <v>0</v>
      </c>
      <c r="Y35" s="347">
        <f t="shared" si="1"/>
        <v>0</v>
      </c>
      <c r="Z35" s="347">
        <f t="shared" si="2"/>
        <v>0</v>
      </c>
      <c r="AA35" s="347">
        <f t="shared" si="3"/>
        <v>0</v>
      </c>
      <c r="AB35" s="347">
        <f t="shared" si="4"/>
        <v>0</v>
      </c>
      <c r="AC35" s="477">
        <f t="shared" si="5"/>
        <v>0</v>
      </c>
      <c r="AD35" s="347">
        <f t="shared" si="6"/>
        <v>0</v>
      </c>
      <c r="AE35" s="394">
        <f t="shared" si="7"/>
        <v>0</v>
      </c>
    </row>
    <row r="36" spans="1:31" ht="22.5" customHeight="1" x14ac:dyDescent="0.35">
      <c r="A36" s="332">
        <v>22</v>
      </c>
      <c r="B36" s="51"/>
      <c r="C36" s="275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418"/>
      <c r="Q36" s="419"/>
      <c r="R36" s="52"/>
      <c r="S36" s="52"/>
      <c r="T36" s="52"/>
      <c r="U36" s="52"/>
      <c r="V36" s="52"/>
      <c r="W36" s="53"/>
      <c r="X36" s="372">
        <f t="shared" si="0"/>
        <v>0</v>
      </c>
      <c r="Y36" s="347">
        <f t="shared" si="1"/>
        <v>0</v>
      </c>
      <c r="Z36" s="347">
        <f t="shared" si="2"/>
        <v>0</v>
      </c>
      <c r="AA36" s="347">
        <f t="shared" si="3"/>
        <v>0</v>
      </c>
      <c r="AB36" s="347">
        <f t="shared" si="4"/>
        <v>0</v>
      </c>
      <c r="AC36" s="477">
        <f t="shared" si="5"/>
        <v>0</v>
      </c>
      <c r="AD36" s="347">
        <f t="shared" si="6"/>
        <v>0</v>
      </c>
      <c r="AE36" s="394">
        <f t="shared" si="7"/>
        <v>0</v>
      </c>
    </row>
    <row r="37" spans="1:31" ht="22.5" customHeight="1" x14ac:dyDescent="0.35">
      <c r="A37" s="332">
        <v>23</v>
      </c>
      <c r="B37" s="51"/>
      <c r="C37" s="275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418"/>
      <c r="Q37" s="419"/>
      <c r="R37" s="52"/>
      <c r="S37" s="52"/>
      <c r="T37" s="52"/>
      <c r="U37" s="52"/>
      <c r="V37" s="52"/>
      <c r="W37" s="53"/>
      <c r="X37" s="372">
        <f t="shared" si="0"/>
        <v>0</v>
      </c>
      <c r="Y37" s="347">
        <f t="shared" si="1"/>
        <v>0</v>
      </c>
      <c r="Z37" s="347">
        <f t="shared" si="2"/>
        <v>0</v>
      </c>
      <c r="AA37" s="347">
        <f t="shared" si="3"/>
        <v>0</v>
      </c>
      <c r="AB37" s="347">
        <f t="shared" si="4"/>
        <v>0</v>
      </c>
      <c r="AC37" s="477">
        <f t="shared" si="5"/>
        <v>0</v>
      </c>
      <c r="AD37" s="347">
        <f t="shared" si="6"/>
        <v>0</v>
      </c>
      <c r="AE37" s="394">
        <f t="shared" si="7"/>
        <v>0</v>
      </c>
    </row>
    <row r="38" spans="1:31" ht="22.5" customHeight="1" x14ac:dyDescent="0.35">
      <c r="A38" s="332">
        <v>24</v>
      </c>
      <c r="B38" s="51"/>
      <c r="C38" s="275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418"/>
      <c r="Q38" s="419"/>
      <c r="R38" s="52"/>
      <c r="S38" s="52"/>
      <c r="T38" s="52"/>
      <c r="U38" s="52"/>
      <c r="V38" s="52"/>
      <c r="W38" s="53"/>
      <c r="X38" s="372">
        <f t="shared" si="0"/>
        <v>0</v>
      </c>
      <c r="Y38" s="347">
        <f t="shared" si="1"/>
        <v>0</v>
      </c>
      <c r="Z38" s="347">
        <f t="shared" si="2"/>
        <v>0</v>
      </c>
      <c r="AA38" s="347">
        <f t="shared" si="3"/>
        <v>0</v>
      </c>
      <c r="AB38" s="347">
        <f t="shared" si="4"/>
        <v>0</v>
      </c>
      <c r="AC38" s="477">
        <f t="shared" si="5"/>
        <v>0</v>
      </c>
      <c r="AD38" s="347">
        <f t="shared" si="6"/>
        <v>0</v>
      </c>
      <c r="AE38" s="394">
        <f t="shared" si="7"/>
        <v>0</v>
      </c>
    </row>
    <row r="39" spans="1:31" ht="22.5" customHeight="1" x14ac:dyDescent="0.35">
      <c r="A39" s="332">
        <v>25</v>
      </c>
      <c r="B39" s="51"/>
      <c r="C39" s="275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418"/>
      <c r="Q39" s="419"/>
      <c r="R39" s="52"/>
      <c r="S39" s="52"/>
      <c r="T39" s="52"/>
      <c r="U39" s="52"/>
      <c r="V39" s="52"/>
      <c r="W39" s="53"/>
      <c r="X39" s="372">
        <f t="shared" si="0"/>
        <v>0</v>
      </c>
      <c r="Y39" s="347">
        <f t="shared" si="1"/>
        <v>0</v>
      </c>
      <c r="Z39" s="347">
        <f t="shared" si="2"/>
        <v>0</v>
      </c>
      <c r="AA39" s="347">
        <f t="shared" si="3"/>
        <v>0</v>
      </c>
      <c r="AB39" s="347">
        <f t="shared" si="4"/>
        <v>0</v>
      </c>
      <c r="AC39" s="477">
        <f t="shared" si="5"/>
        <v>0</v>
      </c>
      <c r="AD39" s="347">
        <f t="shared" si="6"/>
        <v>0</v>
      </c>
      <c r="AE39" s="394">
        <f t="shared" si="7"/>
        <v>0</v>
      </c>
    </row>
    <row r="40" spans="1:31" ht="22.5" customHeight="1" x14ac:dyDescent="0.35">
      <c r="A40" s="332">
        <v>26</v>
      </c>
      <c r="B40" s="51"/>
      <c r="C40" s="275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418"/>
      <c r="Q40" s="419"/>
      <c r="R40" s="52"/>
      <c r="S40" s="52"/>
      <c r="T40" s="52"/>
      <c r="U40" s="52"/>
      <c r="V40" s="52"/>
      <c r="W40" s="53"/>
      <c r="X40" s="372">
        <f t="shared" si="0"/>
        <v>0</v>
      </c>
      <c r="Y40" s="347">
        <f t="shared" si="1"/>
        <v>0</v>
      </c>
      <c r="Z40" s="347">
        <f t="shared" si="2"/>
        <v>0</v>
      </c>
      <c r="AA40" s="347">
        <f t="shared" si="3"/>
        <v>0</v>
      </c>
      <c r="AB40" s="347">
        <f t="shared" si="4"/>
        <v>0</v>
      </c>
      <c r="AC40" s="477">
        <f t="shared" si="5"/>
        <v>0</v>
      </c>
      <c r="AD40" s="347">
        <f t="shared" si="6"/>
        <v>0</v>
      </c>
      <c r="AE40" s="394">
        <f t="shared" si="7"/>
        <v>0</v>
      </c>
    </row>
    <row r="41" spans="1:31" ht="22.5" customHeight="1" x14ac:dyDescent="0.35">
      <c r="A41" s="332">
        <v>27</v>
      </c>
      <c r="B41" s="51"/>
      <c r="C41" s="275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7"/>
      <c r="R41" s="52"/>
      <c r="S41" s="52"/>
      <c r="T41" s="52"/>
      <c r="U41" s="52"/>
      <c r="V41" s="52"/>
      <c r="W41" s="53"/>
      <c r="X41" s="372">
        <f t="shared" si="0"/>
        <v>0</v>
      </c>
      <c r="Y41" s="347">
        <f t="shared" si="1"/>
        <v>0</v>
      </c>
      <c r="Z41" s="347">
        <f t="shared" si="2"/>
        <v>0</v>
      </c>
      <c r="AA41" s="347">
        <f t="shared" si="3"/>
        <v>0</v>
      </c>
      <c r="AB41" s="347">
        <f t="shared" si="4"/>
        <v>0</v>
      </c>
      <c r="AC41" s="477">
        <f t="shared" si="5"/>
        <v>0</v>
      </c>
      <c r="AD41" s="347">
        <f t="shared" si="6"/>
        <v>0</v>
      </c>
      <c r="AE41" s="394">
        <f t="shared" si="7"/>
        <v>0</v>
      </c>
    </row>
    <row r="42" spans="1:31" ht="22.5" customHeight="1" x14ac:dyDescent="0.35">
      <c r="A42" s="332">
        <v>28</v>
      </c>
      <c r="B42" s="51"/>
      <c r="C42" s="275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7"/>
      <c r="R42" s="52"/>
      <c r="S42" s="52"/>
      <c r="T42" s="52"/>
      <c r="U42" s="52"/>
      <c r="V42" s="52"/>
      <c r="W42" s="53"/>
      <c r="X42" s="372">
        <f t="shared" si="0"/>
        <v>0</v>
      </c>
      <c r="Y42" s="347">
        <f t="shared" si="1"/>
        <v>0</v>
      </c>
      <c r="Z42" s="347">
        <f t="shared" si="2"/>
        <v>0</v>
      </c>
      <c r="AA42" s="347">
        <f t="shared" si="3"/>
        <v>0</v>
      </c>
      <c r="AB42" s="347">
        <f t="shared" si="4"/>
        <v>0</v>
      </c>
      <c r="AC42" s="477">
        <f t="shared" si="5"/>
        <v>0</v>
      </c>
      <c r="AD42" s="347">
        <f t="shared" si="6"/>
        <v>0</v>
      </c>
      <c r="AE42" s="394">
        <f t="shared" si="7"/>
        <v>0</v>
      </c>
    </row>
    <row r="43" spans="1:31" ht="22.5" customHeight="1" x14ac:dyDescent="0.35">
      <c r="A43" s="332">
        <v>29</v>
      </c>
      <c r="B43" s="51"/>
      <c r="C43" s="275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7"/>
      <c r="R43" s="52"/>
      <c r="S43" s="52"/>
      <c r="T43" s="52"/>
      <c r="U43" s="52"/>
      <c r="V43" s="52"/>
      <c r="W43" s="53"/>
      <c r="X43" s="372">
        <f t="shared" si="0"/>
        <v>0</v>
      </c>
      <c r="Y43" s="347">
        <f t="shared" si="1"/>
        <v>0</v>
      </c>
      <c r="Z43" s="347">
        <f t="shared" si="2"/>
        <v>0</v>
      </c>
      <c r="AA43" s="347">
        <f t="shared" si="3"/>
        <v>0</v>
      </c>
      <c r="AB43" s="347">
        <f t="shared" si="4"/>
        <v>0</v>
      </c>
      <c r="AC43" s="477">
        <f t="shared" si="5"/>
        <v>0</v>
      </c>
      <c r="AD43" s="347">
        <f t="shared" si="6"/>
        <v>0</v>
      </c>
      <c r="AE43" s="394">
        <f t="shared" si="7"/>
        <v>0</v>
      </c>
    </row>
    <row r="44" spans="1:31" ht="22.5" customHeight="1" x14ac:dyDescent="0.35">
      <c r="A44" s="332">
        <v>30</v>
      </c>
      <c r="B44" s="51"/>
      <c r="C44" s="275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3"/>
      <c r="X44" s="372">
        <f t="shared" si="0"/>
        <v>0</v>
      </c>
      <c r="Y44" s="347">
        <f t="shared" si="1"/>
        <v>0</v>
      </c>
      <c r="Z44" s="347">
        <f t="shared" si="2"/>
        <v>0</v>
      </c>
      <c r="AA44" s="347">
        <f t="shared" si="3"/>
        <v>0</v>
      </c>
      <c r="AB44" s="347">
        <f t="shared" si="4"/>
        <v>0</v>
      </c>
      <c r="AC44" s="477">
        <f t="shared" si="5"/>
        <v>0</v>
      </c>
      <c r="AD44" s="347">
        <f t="shared" si="6"/>
        <v>0</v>
      </c>
      <c r="AE44" s="394">
        <f t="shared" si="7"/>
        <v>0</v>
      </c>
    </row>
    <row r="45" spans="1:31" ht="22.5" customHeight="1" x14ac:dyDescent="0.35">
      <c r="A45" s="332">
        <v>31</v>
      </c>
      <c r="B45" s="51"/>
      <c r="C45" s="275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3"/>
      <c r="X45" s="372">
        <f t="shared" si="0"/>
        <v>0</v>
      </c>
      <c r="Y45" s="347">
        <f t="shared" si="1"/>
        <v>0</v>
      </c>
      <c r="Z45" s="347">
        <f t="shared" si="2"/>
        <v>0</v>
      </c>
      <c r="AA45" s="347">
        <f t="shared" si="3"/>
        <v>0</v>
      </c>
      <c r="AB45" s="347">
        <f t="shared" si="4"/>
        <v>0</v>
      </c>
      <c r="AC45" s="477">
        <f t="shared" si="5"/>
        <v>0</v>
      </c>
      <c r="AD45" s="347">
        <f t="shared" si="6"/>
        <v>0</v>
      </c>
      <c r="AE45" s="394">
        <f t="shared" si="7"/>
        <v>0</v>
      </c>
    </row>
    <row r="46" spans="1:31" ht="22.5" customHeight="1" x14ac:dyDescent="0.35">
      <c r="A46" s="332">
        <v>32</v>
      </c>
      <c r="B46" s="51"/>
      <c r="C46" s="275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3"/>
      <c r="X46" s="372">
        <f t="shared" si="0"/>
        <v>0</v>
      </c>
      <c r="Y46" s="347">
        <f t="shared" si="1"/>
        <v>0</v>
      </c>
      <c r="Z46" s="347">
        <f t="shared" si="2"/>
        <v>0</v>
      </c>
      <c r="AA46" s="347">
        <f t="shared" si="3"/>
        <v>0</v>
      </c>
      <c r="AB46" s="347">
        <f t="shared" si="4"/>
        <v>0</v>
      </c>
      <c r="AC46" s="477">
        <f t="shared" si="5"/>
        <v>0</v>
      </c>
      <c r="AD46" s="347">
        <f t="shared" si="6"/>
        <v>0</v>
      </c>
      <c r="AE46" s="394">
        <f t="shared" si="7"/>
        <v>0</v>
      </c>
    </row>
    <row r="47" spans="1:31" ht="22.5" customHeight="1" x14ac:dyDescent="0.35">
      <c r="A47" s="332">
        <v>33</v>
      </c>
      <c r="B47" s="54"/>
      <c r="C47" s="276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3"/>
      <c r="S47" s="53"/>
      <c r="T47" s="53"/>
      <c r="U47" s="53"/>
      <c r="V47" s="53"/>
      <c r="W47" s="53"/>
      <c r="X47" s="372">
        <f t="shared" si="0"/>
        <v>0</v>
      </c>
      <c r="Y47" s="347">
        <f t="shared" si="1"/>
        <v>0</v>
      </c>
      <c r="Z47" s="347">
        <f t="shared" si="2"/>
        <v>0</v>
      </c>
      <c r="AA47" s="347">
        <f t="shared" si="3"/>
        <v>0</v>
      </c>
      <c r="AB47" s="347">
        <f t="shared" si="4"/>
        <v>0</v>
      </c>
      <c r="AC47" s="477">
        <f t="shared" si="5"/>
        <v>0</v>
      </c>
      <c r="AD47" s="347">
        <f t="shared" si="6"/>
        <v>0</v>
      </c>
      <c r="AE47" s="394">
        <f t="shared" si="7"/>
        <v>0</v>
      </c>
    </row>
    <row r="48" spans="1:31" ht="22.5" customHeight="1" x14ac:dyDescent="0.35">
      <c r="A48" s="332">
        <v>34</v>
      </c>
      <c r="B48" s="54"/>
      <c r="C48" s="277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3"/>
      <c r="S48" s="53"/>
      <c r="T48" s="53"/>
      <c r="U48" s="53"/>
      <c r="V48" s="53"/>
      <c r="W48" s="53"/>
      <c r="X48" s="372">
        <f t="shared" si="0"/>
        <v>0</v>
      </c>
      <c r="Y48" s="347">
        <f t="shared" si="1"/>
        <v>0</v>
      </c>
      <c r="Z48" s="347">
        <f t="shared" si="2"/>
        <v>0</v>
      </c>
      <c r="AA48" s="347">
        <f t="shared" si="3"/>
        <v>0</v>
      </c>
      <c r="AB48" s="347">
        <f t="shared" si="4"/>
        <v>0</v>
      </c>
      <c r="AC48" s="477">
        <f t="shared" si="5"/>
        <v>0</v>
      </c>
      <c r="AD48" s="347">
        <f t="shared" si="6"/>
        <v>0</v>
      </c>
      <c r="AE48" s="394">
        <f t="shared" si="7"/>
        <v>0</v>
      </c>
    </row>
    <row r="49" spans="1:31" ht="22.5" customHeight="1" thickBot="1" x14ac:dyDescent="0.4">
      <c r="A49" s="332">
        <v>35</v>
      </c>
      <c r="B49" s="361"/>
      <c r="C49" s="362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4"/>
      <c r="S49" s="364"/>
      <c r="T49" s="364"/>
      <c r="U49" s="364"/>
      <c r="V49" s="364"/>
      <c r="W49" s="364"/>
      <c r="X49" s="372">
        <f t="shared" si="0"/>
        <v>0</v>
      </c>
      <c r="Y49" s="347">
        <f t="shared" si="1"/>
        <v>0</v>
      </c>
      <c r="Z49" s="347">
        <f t="shared" si="2"/>
        <v>0</v>
      </c>
      <c r="AA49" s="347">
        <f t="shared" si="3"/>
        <v>0</v>
      </c>
      <c r="AB49" s="347">
        <f t="shared" si="4"/>
        <v>0</v>
      </c>
      <c r="AC49" s="477">
        <f t="shared" si="5"/>
        <v>0</v>
      </c>
      <c r="AD49" s="347">
        <f t="shared" si="6"/>
        <v>0</v>
      </c>
      <c r="AE49" s="394">
        <f t="shared" si="7"/>
        <v>0</v>
      </c>
    </row>
    <row r="50" spans="1:31" s="28" customFormat="1" ht="24.75" customHeight="1" thickBot="1" x14ac:dyDescent="0.4">
      <c r="A50" s="334" t="s">
        <v>89</v>
      </c>
      <c r="B50" s="335"/>
      <c r="C50" s="335"/>
      <c r="D50" s="337">
        <f>COUNTIF(D15:D49,"&gt;="&amp;D14/2)</f>
        <v>0</v>
      </c>
      <c r="E50" s="337">
        <f t="shared" ref="E50:W50" si="8">COUNTIF(E15:E49,"&gt;="&amp;E14/2)</f>
        <v>0</v>
      </c>
      <c r="F50" s="337">
        <f t="shared" si="8"/>
        <v>0</v>
      </c>
      <c r="G50" s="337">
        <f t="shared" si="8"/>
        <v>0</v>
      </c>
      <c r="H50" s="337">
        <f t="shared" ref="H50:N50" si="9">COUNTIF(H15:H49,"&gt;="&amp;H14/2)</f>
        <v>0</v>
      </c>
      <c r="I50" s="337">
        <f t="shared" si="9"/>
        <v>0</v>
      </c>
      <c r="J50" s="337">
        <f t="shared" si="9"/>
        <v>0</v>
      </c>
      <c r="K50" s="337">
        <f t="shared" si="9"/>
        <v>0</v>
      </c>
      <c r="L50" s="337">
        <f t="shared" si="9"/>
        <v>0</v>
      </c>
      <c r="M50" s="337">
        <f t="shared" si="9"/>
        <v>0</v>
      </c>
      <c r="N50" s="337">
        <f t="shared" si="9"/>
        <v>0</v>
      </c>
      <c r="O50" s="337">
        <f t="shared" si="8"/>
        <v>0</v>
      </c>
      <c r="P50" s="337">
        <f t="shared" si="8"/>
        <v>0</v>
      </c>
      <c r="Q50" s="337">
        <f t="shared" si="8"/>
        <v>0</v>
      </c>
      <c r="R50" s="337">
        <f t="shared" si="8"/>
        <v>0</v>
      </c>
      <c r="S50" s="337">
        <f t="shared" si="8"/>
        <v>0</v>
      </c>
      <c r="T50" s="337">
        <f t="shared" si="8"/>
        <v>0</v>
      </c>
      <c r="U50" s="337">
        <f t="shared" si="8"/>
        <v>0</v>
      </c>
      <c r="V50" s="337">
        <f t="shared" ref="V50" si="10">COUNTIF(V15:V49,"&gt;="&amp;V14/2)</f>
        <v>0</v>
      </c>
      <c r="W50" s="337">
        <f t="shared" si="8"/>
        <v>0</v>
      </c>
      <c r="X50" s="369"/>
      <c r="Y50" s="370"/>
      <c r="Z50" s="371"/>
      <c r="AA50" s="371"/>
      <c r="AB50" s="371"/>
      <c r="AC50" s="480"/>
      <c r="AD50" s="371"/>
      <c r="AE50" s="380"/>
    </row>
    <row r="51" spans="1:31" s="28" customFormat="1" ht="24.75" customHeight="1" thickBot="1" x14ac:dyDescent="0.4">
      <c r="A51" s="578" t="s">
        <v>92</v>
      </c>
      <c r="B51" s="579"/>
      <c r="C51" s="580"/>
      <c r="D51" s="365" t="e">
        <f>D50*100/COUNTIF($C$15:$C$49,"&lt;&gt;")</f>
        <v>#DIV/0!</v>
      </c>
      <c r="E51" s="365" t="e">
        <f t="shared" ref="E51:W51" si="11">E50*100/COUNTIF($C$15:$C$49,"&lt;&gt;")</f>
        <v>#DIV/0!</v>
      </c>
      <c r="F51" s="365" t="e">
        <f t="shared" si="11"/>
        <v>#DIV/0!</v>
      </c>
      <c r="G51" s="365" t="e">
        <f t="shared" si="11"/>
        <v>#DIV/0!</v>
      </c>
      <c r="H51" s="365" t="e">
        <f t="shared" ref="H51:N51" si="12">H50*100/COUNTIF($C$15:$C$49,"&lt;&gt;")</f>
        <v>#DIV/0!</v>
      </c>
      <c r="I51" s="365" t="e">
        <f t="shared" si="12"/>
        <v>#DIV/0!</v>
      </c>
      <c r="J51" s="365" t="e">
        <f t="shared" si="12"/>
        <v>#DIV/0!</v>
      </c>
      <c r="K51" s="365" t="e">
        <f t="shared" si="12"/>
        <v>#DIV/0!</v>
      </c>
      <c r="L51" s="365" t="e">
        <f t="shared" si="12"/>
        <v>#DIV/0!</v>
      </c>
      <c r="M51" s="365" t="e">
        <f t="shared" si="12"/>
        <v>#DIV/0!</v>
      </c>
      <c r="N51" s="365" t="e">
        <f t="shared" si="12"/>
        <v>#DIV/0!</v>
      </c>
      <c r="O51" s="365" t="e">
        <f t="shared" si="11"/>
        <v>#DIV/0!</v>
      </c>
      <c r="P51" s="365" t="e">
        <f t="shared" si="11"/>
        <v>#DIV/0!</v>
      </c>
      <c r="Q51" s="365" t="e">
        <f t="shared" si="11"/>
        <v>#DIV/0!</v>
      </c>
      <c r="R51" s="365" t="e">
        <f>R50*100/COUNTIF($C$15:$C$49,"&lt;&gt;")</f>
        <v>#DIV/0!</v>
      </c>
      <c r="S51" s="365" t="e">
        <f t="shared" si="11"/>
        <v>#DIV/0!</v>
      </c>
      <c r="T51" s="365" t="e">
        <f t="shared" si="11"/>
        <v>#DIV/0!</v>
      </c>
      <c r="U51" s="365" t="e">
        <f t="shared" si="11"/>
        <v>#DIV/0!</v>
      </c>
      <c r="V51" s="365" t="e">
        <f t="shared" ref="V51" si="13">V50*100/COUNTIF($C$15:$C$49,"&lt;&gt;")</f>
        <v>#DIV/0!</v>
      </c>
      <c r="W51" s="365" t="e">
        <f t="shared" si="11"/>
        <v>#DIV/0!</v>
      </c>
      <c r="X51" s="366"/>
      <c r="Y51" s="367"/>
      <c r="Z51" s="368"/>
      <c r="AA51" s="368"/>
      <c r="AB51" s="368"/>
      <c r="AC51" s="481"/>
      <c r="AD51" s="368"/>
      <c r="AE51" s="381"/>
    </row>
    <row r="53" spans="1:31" ht="18.75" customHeight="1" x14ac:dyDescent="0.35"/>
  </sheetData>
  <dataConsolidate link="1"/>
  <mergeCells count="11">
    <mergeCell ref="A4:AE4"/>
    <mergeCell ref="A2:B2"/>
    <mergeCell ref="AD12:AD13"/>
    <mergeCell ref="AE12:AE13"/>
    <mergeCell ref="A51:C51"/>
    <mergeCell ref="AC12:AC13"/>
    <mergeCell ref="X12:X13"/>
    <mergeCell ref="Y12:Y13"/>
    <mergeCell ref="Z12:Z13"/>
    <mergeCell ref="AA12:AA13"/>
    <mergeCell ref="AB12:AB13"/>
  </mergeCells>
  <conditionalFormatting sqref="F13:W13">
    <cfRule type="containsText" dxfId="48" priority="15" operator="containsText" text="CLO1">
      <formula>NOT(ISERROR(SEARCH("CLO1",F13)))</formula>
    </cfRule>
  </conditionalFormatting>
  <conditionalFormatting sqref="D13:W13">
    <cfRule type="containsText" dxfId="47" priority="1" operator="containsText" text="CLO7">
      <formula>NOT(ISERROR(SEARCH("CLO7",D13)))</formula>
    </cfRule>
    <cfRule type="containsText" dxfId="46" priority="2" operator="containsText" text="CLO6">
      <formula>NOT(ISERROR(SEARCH("CLO6",D13)))</formula>
    </cfRule>
    <cfRule type="containsText" dxfId="45" priority="3" operator="containsText" text="CLO5">
      <formula>NOT(ISERROR(SEARCH("CLO5",D13)))</formula>
    </cfRule>
    <cfRule type="containsText" dxfId="44" priority="4" operator="containsText" text="CLO4">
      <formula>NOT(ISERROR(SEARCH("CLO4",D13)))</formula>
    </cfRule>
    <cfRule type="containsText" dxfId="43" priority="5" operator="containsText" text="CLO3">
      <formula>NOT(ISERROR(SEARCH("CLO3",D13)))</formula>
    </cfRule>
    <cfRule type="containsText" dxfId="42" priority="6" operator="containsText" text="CLO2">
      <formula>NOT(ISERROR(SEARCH("CLO2",D13)))</formula>
    </cfRule>
    <cfRule type="containsText" dxfId="41" priority="7" operator="containsText" text="CLO1">
      <formula>NOT(ISERROR(SEARCH("CLO1",D13)))</formula>
    </cfRule>
    <cfRule type="containsText" dxfId="40" priority="9" operator="containsText" text="CLO7">
      <formula>NOT(ISERROR(SEARCH("CLO7",D13)))</formula>
    </cfRule>
    <cfRule type="containsText" dxfId="39" priority="10" operator="containsText" text="CLO6">
      <formula>NOT(ISERROR(SEARCH("CLO6",D13)))</formula>
    </cfRule>
    <cfRule type="containsText" dxfId="38" priority="11" operator="containsText" text="CLO5">
      <formula>NOT(ISERROR(SEARCH("CLO5",D13)))</formula>
    </cfRule>
    <cfRule type="containsText" dxfId="37" priority="12" operator="containsText" text="CLO4">
      <formula>NOT(ISERROR(SEARCH("CLO4",D13)))</formula>
    </cfRule>
    <cfRule type="containsText" dxfId="36" priority="13" operator="containsText" text="CLO3">
      <formula>NOT(ISERROR(SEARCH("CLO3",D13)))</formula>
    </cfRule>
    <cfRule type="containsText" dxfId="35" priority="14" operator="containsText" text="CLO2">
      <formula>NOT(ISERROR(SEARCH("CLO2",D13)))</formula>
    </cfRule>
  </conditionalFormatting>
  <conditionalFormatting sqref="D51:W51">
    <cfRule type="cellIs" dxfId="34" priority="8" operator="lessThan">
      <formula>50</formula>
    </cfRule>
  </conditionalFormatting>
  <pageMargins left="0.70866141732283472" right="0.70866141732283472" top="0.55118110236220474" bottom="0.39" header="0.31496062992125984" footer="0.31496062992125984"/>
  <pageSetup paperSize="9" scale="36" fitToWidth="0" orientation="landscape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'Lamp. B1 PA - OBJEKTIF'!$AT$12:$AZ$12</xm:f>
          </x14:formula1>
          <xm:sqref>D13:W13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5"/>
  <sheetViews>
    <sheetView view="pageBreakPreview" zoomScaleSheetLayoutView="90" workbookViewId="0">
      <selection activeCell="T17" sqref="T17"/>
    </sheetView>
  </sheetViews>
  <sheetFormatPr defaultColWidth="8.90625" defaultRowHeight="14.5" x14ac:dyDescent="0.35"/>
  <cols>
    <col min="1" max="1" width="35.36328125" bestFit="1" customWidth="1"/>
    <col min="4" max="4" width="12" customWidth="1"/>
    <col min="5" max="5" width="13.1796875" customWidth="1"/>
  </cols>
  <sheetData>
    <row r="1" spans="1:15" x14ac:dyDescent="0.35">
      <c r="N1" s="59" t="s">
        <v>111</v>
      </c>
    </row>
    <row r="3" spans="1:15" ht="15.5" x14ac:dyDescent="0.35">
      <c r="A3" s="648" t="s">
        <v>182</v>
      </c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</row>
    <row r="4" spans="1:15" ht="15.5" x14ac:dyDescent="0.35">
      <c r="A4" s="6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60"/>
      <c r="N4" s="60"/>
    </row>
    <row r="5" spans="1:15" ht="15.5" x14ac:dyDescent="0.35">
      <c r="A5" s="65" t="s">
        <v>70</v>
      </c>
      <c r="B5" s="65"/>
      <c r="C5" s="65" t="s">
        <v>135</v>
      </c>
      <c r="D5" s="65"/>
      <c r="E5" s="65"/>
      <c r="F5" s="126"/>
      <c r="G5" s="126"/>
      <c r="H5" s="60"/>
      <c r="I5" s="125"/>
      <c r="J5" s="60"/>
      <c r="K5" s="125"/>
      <c r="L5" s="125"/>
      <c r="M5" s="60"/>
      <c r="N5" s="60"/>
    </row>
    <row r="6" spans="1:15" ht="15.5" x14ac:dyDescent="0.35">
      <c r="A6" s="65" t="s">
        <v>71</v>
      </c>
      <c r="B6" s="65"/>
      <c r="C6" s="65" t="s">
        <v>136</v>
      </c>
      <c r="D6" s="65"/>
      <c r="E6" s="65"/>
      <c r="F6" s="126"/>
      <c r="G6" s="126"/>
      <c r="H6" s="60"/>
      <c r="I6" s="125"/>
      <c r="J6" s="60"/>
      <c r="K6" s="125"/>
      <c r="L6" s="125"/>
      <c r="M6" s="60"/>
      <c r="N6" s="60"/>
    </row>
    <row r="7" spans="1:15" ht="15.5" x14ac:dyDescent="0.35">
      <c r="A7" s="65" t="s">
        <v>18</v>
      </c>
      <c r="B7" s="65"/>
      <c r="C7" s="65" t="s">
        <v>74</v>
      </c>
      <c r="D7" s="65"/>
      <c r="E7" s="65"/>
      <c r="F7" s="126"/>
      <c r="G7" s="126"/>
      <c r="H7" s="60"/>
      <c r="I7" s="125"/>
      <c r="J7" s="60"/>
      <c r="K7" s="125"/>
      <c r="L7" s="125"/>
      <c r="M7" s="60"/>
      <c r="N7" s="60"/>
    </row>
    <row r="8" spans="1:15" ht="15.5" x14ac:dyDescent="0.35">
      <c r="A8" s="65" t="s">
        <v>72</v>
      </c>
      <c r="B8" s="65"/>
      <c r="C8" s="68" t="s">
        <v>138</v>
      </c>
      <c r="D8" s="65"/>
      <c r="E8" s="65"/>
      <c r="F8" s="126"/>
      <c r="G8" s="126"/>
      <c r="H8" s="60"/>
      <c r="I8" s="125"/>
      <c r="J8" s="60"/>
      <c r="K8" s="125"/>
      <c r="L8" s="125"/>
      <c r="M8" s="60"/>
      <c r="N8" s="60"/>
    </row>
    <row r="9" spans="1:15" ht="15.5" x14ac:dyDescent="0.35">
      <c r="A9" s="65" t="s">
        <v>73</v>
      </c>
      <c r="B9" s="65"/>
      <c r="C9" s="65" t="s">
        <v>137</v>
      </c>
      <c r="D9" s="65"/>
      <c r="E9" s="65"/>
      <c r="F9" s="126"/>
      <c r="G9" s="126"/>
      <c r="H9" s="60"/>
      <c r="I9" s="125"/>
      <c r="J9" s="60"/>
      <c r="K9" s="125"/>
      <c r="L9" s="125"/>
      <c r="M9" s="60"/>
      <c r="N9" s="60"/>
    </row>
    <row r="10" spans="1:15" ht="15.5" x14ac:dyDescent="0.35">
      <c r="A10" s="65" t="s">
        <v>76</v>
      </c>
      <c r="B10" s="60"/>
      <c r="C10" s="84" t="s">
        <v>144</v>
      </c>
      <c r="D10" s="65"/>
      <c r="E10" s="65"/>
      <c r="F10" s="126"/>
      <c r="G10" s="126"/>
      <c r="H10" s="60"/>
      <c r="I10" s="125"/>
      <c r="J10" s="125"/>
      <c r="K10" s="125"/>
      <c r="L10" s="125"/>
      <c r="M10" s="60"/>
      <c r="N10" s="60"/>
    </row>
    <row r="11" spans="1:15" ht="16" thickBot="1" x14ac:dyDescent="0.4">
      <c r="A11" s="65" t="s">
        <v>118</v>
      </c>
      <c r="B11" s="60"/>
      <c r="C11" s="65" t="s">
        <v>145</v>
      </c>
      <c r="D11" s="65"/>
      <c r="E11" s="65"/>
      <c r="F11" s="126"/>
      <c r="G11" s="126"/>
      <c r="H11" s="60"/>
      <c r="I11" s="125"/>
      <c r="J11" s="125"/>
      <c r="K11" s="125"/>
      <c r="L11" s="125"/>
      <c r="M11" s="60"/>
      <c r="N11" s="60"/>
    </row>
    <row r="12" spans="1:15" ht="16" thickBot="1" x14ac:dyDescent="0.4">
      <c r="A12" s="65"/>
      <c r="B12" s="65"/>
      <c r="C12" s="65"/>
      <c r="D12" s="65"/>
      <c r="E12" s="65"/>
      <c r="F12" s="752" t="s">
        <v>120</v>
      </c>
      <c r="G12" s="753"/>
      <c r="H12" s="753"/>
      <c r="I12" s="753"/>
      <c r="J12" s="753"/>
      <c r="K12" s="753"/>
      <c r="L12" s="753"/>
      <c r="M12" s="753"/>
      <c r="N12" s="754"/>
    </row>
    <row r="13" spans="1:15" ht="62.5" thickBot="1" x14ac:dyDescent="0.4">
      <c r="A13" s="127"/>
      <c r="B13" s="128"/>
      <c r="C13" s="128" t="s">
        <v>121</v>
      </c>
      <c r="D13" s="128" t="s">
        <v>122</v>
      </c>
      <c r="E13" s="129" t="s">
        <v>123</v>
      </c>
      <c r="F13" s="130" t="s">
        <v>22</v>
      </c>
      <c r="G13" s="131" t="s">
        <v>23</v>
      </c>
      <c r="H13" s="131" t="s">
        <v>24</v>
      </c>
      <c r="I13" s="131" t="s">
        <v>25</v>
      </c>
      <c r="J13" s="131" t="s">
        <v>26</v>
      </c>
      <c r="K13" s="131" t="s">
        <v>27</v>
      </c>
      <c r="L13" s="131" t="s">
        <v>28</v>
      </c>
      <c r="M13" s="132" t="s">
        <v>29</v>
      </c>
      <c r="N13" s="133" t="s">
        <v>124</v>
      </c>
    </row>
    <row r="14" spans="1:15" ht="15" customHeight="1" x14ac:dyDescent="0.35">
      <c r="A14" s="755" t="s">
        <v>148</v>
      </c>
      <c r="B14" s="134" t="s">
        <v>14</v>
      </c>
      <c r="C14" s="135">
        <v>25</v>
      </c>
      <c r="D14" s="136">
        <f>(C14/C19)*3</f>
        <v>0.625</v>
      </c>
      <c r="E14" s="137" t="str">
        <f>'Lamp.C CLO SETIAP PELAJAR'!$D$14</f>
        <v/>
      </c>
      <c r="F14" s="138">
        <v>13.9</v>
      </c>
      <c r="G14" s="138">
        <v>13.9</v>
      </c>
      <c r="H14" s="139"/>
      <c r="I14" s="140"/>
      <c r="J14" s="140"/>
      <c r="K14" s="141"/>
      <c r="L14" s="142"/>
      <c r="M14" s="143"/>
      <c r="N14" s="144"/>
    </row>
    <row r="15" spans="1:15" ht="15.5" x14ac:dyDescent="0.35">
      <c r="A15" s="756"/>
      <c r="B15" s="145" t="s">
        <v>15</v>
      </c>
      <c r="C15" s="146">
        <v>15</v>
      </c>
      <c r="D15" s="147">
        <f>(C15/C19)*3</f>
        <v>0.375</v>
      </c>
      <c r="E15" s="148" t="str">
        <f>'Lamp.C CLO SETIAP PELAJAR'!$E$14</f>
        <v/>
      </c>
      <c r="F15" s="149">
        <v>2.35</v>
      </c>
      <c r="G15" s="149">
        <v>2.35</v>
      </c>
      <c r="H15" s="149"/>
      <c r="I15" s="150"/>
      <c r="J15" s="150"/>
      <c r="K15" s="151"/>
      <c r="L15" s="152"/>
      <c r="M15" s="153"/>
      <c r="N15" s="154"/>
    </row>
    <row r="16" spans="1:15" ht="15.5" x14ac:dyDescent="0.35">
      <c r="A16" s="756"/>
      <c r="B16" s="155" t="s">
        <v>16</v>
      </c>
      <c r="C16" s="156">
        <v>50</v>
      </c>
      <c r="D16" s="157">
        <f>(C16/C19)*3</f>
        <v>1.25</v>
      </c>
      <c r="E16" s="158" t="str">
        <f>'Lamp.C CLO SETIAP PELAJAR'!$F$14</f>
        <v/>
      </c>
      <c r="F16" s="159">
        <v>32</v>
      </c>
      <c r="G16" s="159">
        <v>32</v>
      </c>
      <c r="H16" s="159">
        <v>32</v>
      </c>
      <c r="I16" s="150"/>
      <c r="J16" s="150"/>
      <c r="K16" s="150"/>
      <c r="L16" s="150"/>
      <c r="M16" s="160"/>
      <c r="N16" s="154"/>
    </row>
    <row r="17" spans="1:15" ht="15.5" x14ac:dyDescent="0.35">
      <c r="A17" s="756"/>
      <c r="B17" s="161" t="s">
        <v>17</v>
      </c>
      <c r="C17" s="162">
        <v>20</v>
      </c>
      <c r="D17" s="163">
        <f>(C17/C19)*3</f>
        <v>0.5</v>
      </c>
      <c r="E17" s="164" t="str">
        <f>'Lamp.C CLO SETIAP PELAJAR'!$G$14</f>
        <v/>
      </c>
      <c r="F17" s="165">
        <v>1.55</v>
      </c>
      <c r="G17" s="165">
        <v>1.55</v>
      </c>
      <c r="H17" s="166"/>
      <c r="I17" s="150"/>
      <c r="J17" s="150"/>
      <c r="K17" s="150"/>
      <c r="L17" s="150"/>
      <c r="M17" s="167"/>
      <c r="N17" s="168"/>
    </row>
    <row r="18" spans="1:15" ht="16" thickBot="1" x14ac:dyDescent="0.4">
      <c r="A18" s="757"/>
      <c r="B18" s="169" t="s">
        <v>21</v>
      </c>
      <c r="C18" s="170">
        <v>10</v>
      </c>
      <c r="D18" s="171">
        <f>(C18/C19)*3</f>
        <v>0.25</v>
      </c>
      <c r="E18" s="172" t="str">
        <f>'Lamp.C CLO SETIAP PELAJAR'!$H$14</f>
        <v/>
      </c>
      <c r="F18" s="173">
        <v>0.2</v>
      </c>
      <c r="G18" s="173">
        <v>0.2</v>
      </c>
      <c r="H18" s="173">
        <v>0.2</v>
      </c>
      <c r="I18" s="174"/>
      <c r="J18" s="175"/>
      <c r="K18" s="176"/>
      <c r="L18" s="177"/>
      <c r="M18" s="178"/>
      <c r="N18" s="179"/>
    </row>
    <row r="19" spans="1:15" ht="16" thickBot="1" x14ac:dyDescent="0.4">
      <c r="A19" s="180" t="s">
        <v>126</v>
      </c>
      <c r="B19" s="177"/>
      <c r="C19" s="177">
        <f>SUM(C14:C18)</f>
        <v>120</v>
      </c>
      <c r="D19" s="181">
        <f>SUM(D14:D18)</f>
        <v>3</v>
      </c>
      <c r="E19" s="182">
        <f>SUM(E14:E18)</f>
        <v>0</v>
      </c>
      <c r="F19" s="183">
        <f>SUM(F14:F16)</f>
        <v>48.25</v>
      </c>
      <c r="G19" s="184">
        <f>SUM(G15:G16)</f>
        <v>34.35</v>
      </c>
      <c r="H19" s="185">
        <f>SUM(H16:H18)</f>
        <v>32.200000000000003</v>
      </c>
      <c r="I19" s="185"/>
      <c r="J19" s="185"/>
      <c r="K19" s="185"/>
      <c r="L19" s="185"/>
      <c r="M19" s="186"/>
      <c r="N19" s="187"/>
      <c r="O19" s="79"/>
    </row>
    <row r="20" spans="1:15" ht="31" x14ac:dyDescent="0.35">
      <c r="A20" s="62"/>
      <c r="B20" s="62"/>
      <c r="C20" s="62"/>
      <c r="D20" s="188" t="s">
        <v>127</v>
      </c>
      <c r="E20" s="62"/>
      <c r="F20" s="189">
        <f>D19</f>
        <v>3</v>
      </c>
      <c r="G20" s="189">
        <f>D19</f>
        <v>3</v>
      </c>
      <c r="H20" s="189">
        <f>D16+D18</f>
        <v>1.5</v>
      </c>
      <c r="I20" s="189"/>
      <c r="J20" s="62"/>
      <c r="K20" s="62"/>
      <c r="L20" s="62"/>
      <c r="M20" s="189"/>
      <c r="N20" s="60"/>
      <c r="O20" s="80"/>
    </row>
    <row r="21" spans="1:15" ht="46.5" x14ac:dyDescent="0.35">
      <c r="A21" s="60"/>
      <c r="B21" s="60"/>
      <c r="C21" s="60"/>
      <c r="D21" s="190" t="s">
        <v>128</v>
      </c>
      <c r="E21" s="60"/>
      <c r="F21" s="191" t="e">
        <f>F19/E19*100</f>
        <v>#DIV/0!</v>
      </c>
      <c r="G21" s="191">
        <f>G19/F19*100</f>
        <v>71.191709844559597</v>
      </c>
      <c r="H21" s="191" t="e">
        <f>(H19/(E16+E18))*100</f>
        <v>#VALUE!</v>
      </c>
      <c r="I21" s="191"/>
      <c r="J21" s="60"/>
      <c r="K21" s="60"/>
      <c r="L21" s="60"/>
      <c r="M21" s="191"/>
      <c r="N21" s="60"/>
    </row>
    <row r="22" spans="1:15" ht="31" x14ac:dyDescent="0.35">
      <c r="A22" s="60"/>
      <c r="B22" s="60"/>
      <c r="C22" s="60"/>
      <c r="D22" s="190" t="s">
        <v>129</v>
      </c>
      <c r="E22" s="60"/>
      <c r="F22" s="61" t="s">
        <v>53</v>
      </c>
      <c r="G22" s="61" t="s">
        <v>48</v>
      </c>
      <c r="H22" s="61" t="s">
        <v>52</v>
      </c>
      <c r="I22" s="61"/>
      <c r="J22" s="60"/>
      <c r="K22" s="60"/>
      <c r="L22" s="60"/>
      <c r="M22" s="61"/>
      <c r="N22" s="60"/>
    </row>
    <row r="23" spans="1:15" ht="15.5" x14ac:dyDescent="0.35">
      <c r="A23" s="60"/>
      <c r="B23" s="60"/>
      <c r="C23" s="60"/>
      <c r="D23" s="60" t="s">
        <v>130</v>
      </c>
      <c r="E23" s="60"/>
      <c r="F23" s="192">
        <v>1.67</v>
      </c>
      <c r="G23" s="192">
        <v>3.33</v>
      </c>
      <c r="H23" s="192">
        <v>2</v>
      </c>
      <c r="I23" s="192"/>
      <c r="J23" s="60"/>
      <c r="K23" s="60"/>
      <c r="L23" s="60"/>
      <c r="M23" s="192"/>
      <c r="N23" s="60"/>
    </row>
    <row r="24" spans="1:15" ht="15.5" x14ac:dyDescent="0.35">
      <c r="A24" s="60"/>
      <c r="B24" s="60"/>
      <c r="C24" s="60"/>
      <c r="D24" s="60"/>
      <c r="E24" s="60"/>
      <c r="F24" s="192"/>
      <c r="G24" s="192"/>
      <c r="H24" s="192"/>
      <c r="I24" s="61"/>
      <c r="J24" s="60"/>
      <c r="K24" s="60"/>
      <c r="L24" s="60"/>
      <c r="M24" s="61"/>
      <c r="N24" s="60"/>
    </row>
    <row r="25" spans="1:15" ht="15.5" x14ac:dyDescent="0.3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5" ht="15.5" x14ac:dyDescent="0.3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5" ht="15.5" x14ac:dyDescent="0.35">
      <c r="A27" s="65" t="s">
        <v>70</v>
      </c>
      <c r="B27" s="65"/>
      <c r="C27" s="65" t="s">
        <v>135</v>
      </c>
      <c r="D27" s="65"/>
      <c r="E27" s="65"/>
      <c r="F27" s="126"/>
      <c r="G27" s="126"/>
      <c r="H27" s="60"/>
      <c r="I27" s="125"/>
      <c r="J27" s="125"/>
      <c r="K27" s="125"/>
      <c r="L27" s="125"/>
      <c r="M27" s="60"/>
      <c r="N27" s="60"/>
    </row>
    <row r="28" spans="1:15" ht="15.5" x14ac:dyDescent="0.35">
      <c r="A28" s="65" t="s">
        <v>71</v>
      </c>
      <c r="B28" s="65"/>
      <c r="C28" s="65" t="s">
        <v>136</v>
      </c>
      <c r="D28" s="65"/>
      <c r="E28" s="65"/>
      <c r="F28" s="126"/>
      <c r="G28" s="126"/>
      <c r="H28" s="60"/>
      <c r="I28" s="125"/>
      <c r="J28" s="125"/>
      <c r="K28" s="125"/>
      <c r="L28" s="125"/>
      <c r="M28" s="60"/>
      <c r="N28" s="60"/>
    </row>
    <row r="29" spans="1:15" ht="22" customHeight="1" x14ac:dyDescent="0.35">
      <c r="A29" s="65" t="s">
        <v>18</v>
      </c>
      <c r="B29" s="65"/>
      <c r="C29" s="65" t="s">
        <v>74</v>
      </c>
      <c r="D29" s="65"/>
      <c r="E29" s="65"/>
      <c r="F29" s="126"/>
      <c r="G29" s="126"/>
      <c r="H29" s="60"/>
      <c r="I29" s="85"/>
      <c r="J29" s="86"/>
      <c r="K29" s="125"/>
      <c r="L29" s="125"/>
      <c r="M29" s="60"/>
      <c r="N29" s="60"/>
    </row>
    <row r="30" spans="1:15" ht="15.5" x14ac:dyDescent="0.35">
      <c r="A30" s="65" t="s">
        <v>72</v>
      </c>
      <c r="B30" s="65"/>
      <c r="C30" s="68" t="s">
        <v>138</v>
      </c>
      <c r="D30" s="65"/>
      <c r="E30" s="65"/>
      <c r="F30" s="126"/>
      <c r="G30" s="126"/>
      <c r="H30" s="60"/>
      <c r="I30" s="125"/>
      <c r="J30" s="125"/>
      <c r="K30" s="125"/>
      <c r="L30" s="125"/>
      <c r="M30" s="60"/>
      <c r="N30" s="60"/>
    </row>
    <row r="31" spans="1:15" ht="15.5" x14ac:dyDescent="0.35">
      <c r="A31" s="65" t="s">
        <v>73</v>
      </c>
      <c r="B31" s="65"/>
      <c r="C31" s="65" t="s">
        <v>137</v>
      </c>
      <c r="D31" s="65"/>
      <c r="E31" s="65"/>
      <c r="F31" s="126"/>
      <c r="G31" s="126"/>
      <c r="H31" s="60"/>
      <c r="I31" s="125"/>
      <c r="J31" s="125"/>
      <c r="K31" s="125"/>
      <c r="L31" s="125"/>
      <c r="M31" s="60"/>
      <c r="N31" s="60"/>
    </row>
    <row r="32" spans="1:15" ht="15.5" x14ac:dyDescent="0.35">
      <c r="A32" s="65" t="s">
        <v>76</v>
      </c>
      <c r="B32" s="60"/>
      <c r="C32" s="65" t="s">
        <v>146</v>
      </c>
      <c r="D32" s="65"/>
      <c r="E32" s="65"/>
      <c r="F32" s="126"/>
      <c r="G32" s="126"/>
      <c r="H32" s="60"/>
      <c r="I32" s="125"/>
      <c r="J32" s="125"/>
      <c r="K32" s="125"/>
      <c r="L32" s="125"/>
      <c r="M32" s="60"/>
      <c r="N32" s="60"/>
    </row>
    <row r="33" spans="1:14" ht="16" thickBot="1" x14ac:dyDescent="0.4">
      <c r="A33" s="65" t="s">
        <v>118</v>
      </c>
      <c r="B33" s="60"/>
      <c r="C33" s="65" t="s">
        <v>147</v>
      </c>
      <c r="D33" s="65"/>
      <c r="E33" s="65"/>
      <c r="F33" s="126"/>
      <c r="G33" s="126"/>
      <c r="H33" s="60"/>
      <c r="I33" s="125"/>
      <c r="J33" s="125"/>
      <c r="K33" s="125"/>
      <c r="L33" s="125"/>
      <c r="M33" s="60"/>
      <c r="N33" s="60"/>
    </row>
    <row r="34" spans="1:14" ht="16" thickBot="1" x14ac:dyDescent="0.4">
      <c r="A34" s="65"/>
      <c r="B34" s="65"/>
      <c r="C34" s="65"/>
      <c r="D34" s="65"/>
      <c r="E34" s="65"/>
      <c r="F34" s="752" t="s">
        <v>120</v>
      </c>
      <c r="G34" s="753"/>
      <c r="H34" s="753"/>
      <c r="I34" s="753"/>
      <c r="J34" s="753"/>
      <c r="K34" s="753"/>
      <c r="L34" s="753"/>
      <c r="M34" s="753"/>
      <c r="N34" s="754"/>
    </row>
    <row r="35" spans="1:14" ht="31.5" thickBot="1" x14ac:dyDescent="0.4">
      <c r="A35" s="127"/>
      <c r="B35" s="128"/>
      <c r="C35" s="128" t="s">
        <v>121</v>
      </c>
      <c r="D35" s="128" t="s">
        <v>68</v>
      </c>
      <c r="E35" s="129" t="s">
        <v>133</v>
      </c>
      <c r="F35" s="130" t="s">
        <v>22</v>
      </c>
      <c r="G35" s="131" t="s">
        <v>23</v>
      </c>
      <c r="H35" s="131" t="s">
        <v>24</v>
      </c>
      <c r="I35" s="131" t="s">
        <v>25</v>
      </c>
      <c r="J35" s="131" t="s">
        <v>26</v>
      </c>
      <c r="K35" s="131" t="s">
        <v>27</v>
      </c>
      <c r="L35" s="131" t="s">
        <v>28</v>
      </c>
      <c r="M35" s="132" t="s">
        <v>29</v>
      </c>
      <c r="N35" s="133" t="s">
        <v>124</v>
      </c>
    </row>
    <row r="36" spans="1:14" ht="15" customHeight="1" x14ac:dyDescent="0.35">
      <c r="A36" s="755" t="s">
        <v>148</v>
      </c>
      <c r="B36" s="134" t="s">
        <v>14</v>
      </c>
      <c r="C36" s="135">
        <v>25</v>
      </c>
      <c r="D36" s="136">
        <f>(C36/C41)*3</f>
        <v>0.625</v>
      </c>
      <c r="E36" s="137" t="str">
        <f>'Lamp.C CLO SETIAP PELAJAR'!$D$14</f>
        <v/>
      </c>
      <c r="F36" s="138">
        <v>22.843333333333334</v>
      </c>
      <c r="G36" s="138"/>
      <c r="H36" s="139"/>
      <c r="I36" s="140"/>
      <c r="J36" s="140"/>
      <c r="K36" s="141"/>
      <c r="L36" s="142"/>
      <c r="M36" s="143"/>
      <c r="N36" s="144"/>
    </row>
    <row r="37" spans="1:14" ht="15.5" x14ac:dyDescent="0.35">
      <c r="A37" s="756"/>
      <c r="B37" s="145" t="s">
        <v>15</v>
      </c>
      <c r="C37" s="146">
        <v>15</v>
      </c>
      <c r="D37" s="147">
        <f>(C37/C41)*3</f>
        <v>0.375</v>
      </c>
      <c r="E37" s="148" t="str">
        <f>'Lamp.C CLO SETIAP PELAJAR'!$E$14</f>
        <v/>
      </c>
      <c r="F37" s="149">
        <v>3.0500000000000003</v>
      </c>
      <c r="G37" s="149"/>
      <c r="H37" s="166"/>
      <c r="I37" s="150"/>
      <c r="J37" s="150"/>
      <c r="K37" s="151"/>
      <c r="L37" s="152"/>
      <c r="M37" s="153"/>
      <c r="N37" s="154"/>
    </row>
    <row r="38" spans="1:14" ht="15.5" x14ac:dyDescent="0.35">
      <c r="A38" s="756"/>
      <c r="B38" s="155" t="s">
        <v>16</v>
      </c>
      <c r="C38" s="156">
        <v>50</v>
      </c>
      <c r="D38" s="157">
        <f>(C38/C41)*3</f>
        <v>1.25</v>
      </c>
      <c r="E38" s="158" t="str">
        <f>'Lamp.C CLO SETIAP PELAJAR'!$F$14</f>
        <v/>
      </c>
      <c r="F38" s="159"/>
      <c r="G38" s="159">
        <v>59.06</v>
      </c>
      <c r="H38" s="159">
        <v>59.1</v>
      </c>
      <c r="I38" s="150"/>
      <c r="J38" s="150"/>
      <c r="K38" s="150"/>
      <c r="L38" s="150"/>
      <c r="M38" s="160"/>
      <c r="N38" s="154"/>
    </row>
    <row r="39" spans="1:14" ht="15.5" x14ac:dyDescent="0.35">
      <c r="A39" s="756"/>
      <c r="B39" s="161" t="s">
        <v>17</v>
      </c>
      <c r="C39" s="162">
        <v>20</v>
      </c>
      <c r="D39" s="163">
        <f>(C39/C41)*3</f>
        <v>0.5</v>
      </c>
      <c r="E39" s="164" t="str">
        <f>'Lamp.C CLO SETIAP PELAJAR'!$G$14</f>
        <v/>
      </c>
      <c r="F39" s="165">
        <v>2.7</v>
      </c>
      <c r="G39" s="193">
        <v>2.7</v>
      </c>
      <c r="H39" s="166"/>
      <c r="I39" s="150"/>
      <c r="J39" s="150"/>
      <c r="K39" s="150"/>
      <c r="L39" s="150"/>
      <c r="M39" s="167"/>
      <c r="N39" s="168"/>
    </row>
    <row r="40" spans="1:14" ht="16" thickBot="1" x14ac:dyDescent="0.4">
      <c r="A40" s="757"/>
      <c r="B40" s="169" t="s">
        <v>21</v>
      </c>
      <c r="C40" s="170">
        <v>10</v>
      </c>
      <c r="D40" s="171">
        <f>(C40/C41)*3</f>
        <v>0.25</v>
      </c>
      <c r="E40" s="172" t="str">
        <f>'Lamp.C CLO SETIAP PELAJAR'!$H$14</f>
        <v/>
      </c>
      <c r="F40" s="173">
        <v>0.30000000000000004</v>
      </c>
      <c r="G40" s="173"/>
      <c r="H40" s="173">
        <v>0.3</v>
      </c>
      <c r="I40" s="174"/>
      <c r="J40" s="175"/>
      <c r="K40" s="176"/>
      <c r="L40" s="177"/>
      <c r="M40" s="178"/>
      <c r="N40" s="179"/>
    </row>
    <row r="41" spans="1:14" ht="16" thickBot="1" x14ac:dyDescent="0.4">
      <c r="A41" s="194" t="s">
        <v>134</v>
      </c>
      <c r="B41" s="177"/>
      <c r="C41" s="177">
        <f>SUM(C36:C40)</f>
        <v>120</v>
      </c>
      <c r="D41" s="181">
        <f>SUM(D36:D40)</f>
        <v>3</v>
      </c>
      <c r="E41" s="182">
        <f>SUM(E36:E40)</f>
        <v>0</v>
      </c>
      <c r="F41" s="195">
        <f>SUM(F36:F40)</f>
        <v>28.893333333333334</v>
      </c>
      <c r="G41" s="196">
        <f>SUM(G36:G40)</f>
        <v>61.760000000000005</v>
      </c>
      <c r="H41" s="197">
        <f>SUM(H38:H40)</f>
        <v>59.4</v>
      </c>
      <c r="I41" s="174"/>
      <c r="J41" s="174"/>
      <c r="K41" s="181"/>
      <c r="L41" s="174"/>
      <c r="M41" s="178"/>
      <c r="N41" s="187"/>
    </row>
    <row r="42" spans="1:14" ht="31" x14ac:dyDescent="0.35">
      <c r="A42" s="62"/>
      <c r="B42" s="62"/>
      <c r="C42" s="62"/>
      <c r="D42" s="188" t="s">
        <v>127</v>
      </c>
      <c r="E42" s="62"/>
      <c r="F42" s="189">
        <f>D36+D37+D39+D40</f>
        <v>1.75</v>
      </c>
      <c r="G42" s="189">
        <f>D38+D39</f>
        <v>1.75</v>
      </c>
      <c r="H42" s="189">
        <f>D38+D40</f>
        <v>1.5</v>
      </c>
      <c r="I42" s="189"/>
      <c r="J42" s="64"/>
      <c r="K42" s="64"/>
      <c r="L42" s="64"/>
      <c r="M42" s="189"/>
      <c r="N42" s="198"/>
    </row>
    <row r="43" spans="1:14" ht="46.5" x14ac:dyDescent="0.35">
      <c r="A43" s="60"/>
      <c r="B43" s="60"/>
      <c r="C43" s="60"/>
      <c r="D43" s="190" t="s">
        <v>128</v>
      </c>
      <c r="E43" s="60"/>
      <c r="F43" s="191" t="e">
        <f>F41/E41*100</f>
        <v>#DIV/0!</v>
      </c>
      <c r="G43" s="191">
        <f>G41/F41*100+J28</f>
        <v>213.75173050299955</v>
      </c>
      <c r="H43" s="191" t="e">
        <f>(H41/(E38+E40))*100</f>
        <v>#VALUE!</v>
      </c>
      <c r="I43" s="191"/>
      <c r="J43" s="61"/>
      <c r="K43" s="61"/>
      <c r="L43" s="61"/>
      <c r="M43" s="191"/>
      <c r="N43" s="60"/>
    </row>
    <row r="44" spans="1:14" ht="31" x14ac:dyDescent="0.35">
      <c r="A44" s="60"/>
      <c r="B44" s="60"/>
      <c r="C44" s="60"/>
      <c r="D44" s="190" t="s">
        <v>129</v>
      </c>
      <c r="E44" s="60"/>
      <c r="F44" s="61" t="s">
        <v>46</v>
      </c>
      <c r="G44" s="61" t="s">
        <v>45</v>
      </c>
      <c r="H44" s="61" t="s">
        <v>45</v>
      </c>
      <c r="I44" s="61"/>
      <c r="J44" s="61"/>
      <c r="K44" s="61"/>
      <c r="L44" s="61"/>
      <c r="M44" s="61"/>
      <c r="N44" s="60"/>
    </row>
    <row r="45" spans="1:14" ht="15.5" x14ac:dyDescent="0.35">
      <c r="A45" s="60"/>
      <c r="B45" s="60"/>
      <c r="C45" s="60"/>
      <c r="D45" s="60" t="s">
        <v>130</v>
      </c>
      <c r="E45" s="60"/>
      <c r="F45" s="192">
        <v>4</v>
      </c>
      <c r="G45" s="192">
        <v>4</v>
      </c>
      <c r="H45" s="192">
        <v>4</v>
      </c>
      <c r="I45" s="61"/>
      <c r="J45" s="61"/>
      <c r="K45" s="61"/>
      <c r="L45" s="61"/>
      <c r="M45" s="192"/>
      <c r="N45" s="60"/>
    </row>
  </sheetData>
  <mergeCells count="5">
    <mergeCell ref="F12:N12"/>
    <mergeCell ref="A14:A18"/>
    <mergeCell ref="F34:N34"/>
    <mergeCell ref="A36:A40"/>
    <mergeCell ref="A3:O3"/>
  </mergeCells>
  <pageMargins left="0.7" right="0.7" top="0.75" bottom="0.75" header="0.3" footer="0.3"/>
  <pageSetup scale="57" orientation="portrait" horizontalDpi="4294967293" verticalDpi="4294967293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5"/>
  <sheetViews>
    <sheetView view="pageBreakPreview" zoomScale="90" zoomScaleSheetLayoutView="90" workbookViewId="0">
      <selection activeCell="T17" sqref="T17"/>
    </sheetView>
  </sheetViews>
  <sheetFormatPr defaultColWidth="8.90625" defaultRowHeight="14.5" x14ac:dyDescent="0.35"/>
  <cols>
    <col min="1" max="1" width="39.81640625" customWidth="1"/>
    <col min="2" max="3" width="0" hidden="1" customWidth="1"/>
    <col min="4" max="4" width="12" customWidth="1"/>
    <col min="5" max="5" width="0" hidden="1" customWidth="1"/>
  </cols>
  <sheetData>
    <row r="1" spans="1:14" ht="15.5" x14ac:dyDescent="0.35">
      <c r="A1" s="60"/>
      <c r="B1" s="648" t="s">
        <v>141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0"/>
    </row>
    <row r="2" spans="1:14" ht="15.5" x14ac:dyDescent="0.35">
      <c r="A2" s="60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60"/>
    </row>
    <row r="3" spans="1:14" ht="15.5" x14ac:dyDescent="0.35">
      <c r="A3" s="65" t="s">
        <v>70</v>
      </c>
      <c r="B3" s="65"/>
      <c r="C3" s="60"/>
      <c r="D3" s="65" t="s">
        <v>135</v>
      </c>
      <c r="E3" s="65"/>
      <c r="F3" s="126"/>
      <c r="G3" s="126"/>
      <c r="H3" s="60"/>
      <c r="I3" s="125"/>
      <c r="J3" s="125"/>
      <c r="K3" s="125"/>
      <c r="L3" s="125"/>
      <c r="M3" s="60"/>
    </row>
    <row r="4" spans="1:14" ht="15.5" x14ac:dyDescent="0.35">
      <c r="A4" s="65" t="s">
        <v>71</v>
      </c>
      <c r="B4" s="65"/>
      <c r="C4" s="60"/>
      <c r="D4" s="65" t="s">
        <v>136</v>
      </c>
      <c r="E4" s="65"/>
      <c r="F4" s="126"/>
      <c r="G4" s="126"/>
      <c r="H4" s="60"/>
      <c r="I4" s="125"/>
      <c r="J4" s="125"/>
      <c r="K4" s="125"/>
      <c r="L4" s="125"/>
      <c r="M4" s="60"/>
    </row>
    <row r="5" spans="1:14" ht="15.5" x14ac:dyDescent="0.35">
      <c r="A5" s="65" t="s">
        <v>18</v>
      </c>
      <c r="B5" s="65"/>
      <c r="C5" s="60"/>
      <c r="D5" s="65" t="s">
        <v>74</v>
      </c>
      <c r="E5" s="65"/>
      <c r="F5" s="126"/>
      <c r="G5" s="126"/>
      <c r="H5" s="60"/>
      <c r="I5" s="125"/>
      <c r="J5" s="125"/>
      <c r="K5" s="125"/>
      <c r="L5" s="125"/>
      <c r="M5" s="60"/>
    </row>
    <row r="6" spans="1:14" ht="15.5" x14ac:dyDescent="0.35">
      <c r="A6" s="65" t="s">
        <v>72</v>
      </c>
      <c r="B6" s="65"/>
      <c r="C6" s="60"/>
      <c r="D6" s="68" t="s">
        <v>138</v>
      </c>
      <c r="E6" s="65"/>
      <c r="F6" s="126"/>
      <c r="G6" s="126"/>
      <c r="H6" s="60"/>
      <c r="I6" s="125"/>
      <c r="J6" s="125"/>
      <c r="K6" s="125"/>
      <c r="L6" s="125"/>
      <c r="M6" s="60"/>
    </row>
    <row r="7" spans="1:14" ht="15.5" x14ac:dyDescent="0.35">
      <c r="A7" s="65" t="s">
        <v>73</v>
      </c>
      <c r="B7" s="65"/>
      <c r="C7" s="60"/>
      <c r="D7" s="65" t="s">
        <v>137</v>
      </c>
      <c r="E7" s="65"/>
      <c r="F7" s="126"/>
      <c r="G7" s="126"/>
      <c r="H7" s="60"/>
      <c r="I7" s="125"/>
      <c r="J7" s="125"/>
      <c r="K7" s="125"/>
      <c r="L7" s="125"/>
      <c r="M7" s="60"/>
    </row>
    <row r="8" spans="1:14" ht="15.5" hidden="1" x14ac:dyDescent="0.35">
      <c r="A8" s="65" t="s">
        <v>76</v>
      </c>
      <c r="B8" s="60"/>
      <c r="C8" s="60"/>
      <c r="D8" s="65" t="s">
        <v>117</v>
      </c>
      <c r="E8" s="65"/>
      <c r="F8" s="126"/>
      <c r="G8" s="126"/>
      <c r="H8" s="60"/>
      <c r="I8" s="125"/>
      <c r="J8" s="125"/>
      <c r="K8" s="125"/>
      <c r="L8" s="125"/>
      <c r="M8" s="60"/>
    </row>
    <row r="9" spans="1:14" ht="15.5" hidden="1" x14ac:dyDescent="0.35">
      <c r="A9" s="65" t="s">
        <v>118</v>
      </c>
      <c r="B9" s="60"/>
      <c r="C9" s="60"/>
      <c r="D9" s="65" t="s">
        <v>119</v>
      </c>
      <c r="E9" s="65"/>
      <c r="F9" s="126"/>
      <c r="G9" s="126"/>
      <c r="H9" s="60"/>
      <c r="I9" s="125"/>
      <c r="J9" s="125"/>
      <c r="K9" s="125"/>
      <c r="L9" s="125"/>
      <c r="M9" s="60"/>
    </row>
    <row r="10" spans="1:14" ht="16" thickBot="1" x14ac:dyDescent="0.4">
      <c r="A10" s="65"/>
      <c r="B10" s="65"/>
      <c r="C10" s="65"/>
      <c r="D10" s="65"/>
      <c r="E10" s="65"/>
      <c r="F10" s="126"/>
      <c r="G10" s="126"/>
      <c r="H10" s="60"/>
      <c r="I10" s="125"/>
      <c r="J10" s="125"/>
      <c r="K10" s="125"/>
      <c r="L10" s="125"/>
      <c r="M10" s="60"/>
    </row>
    <row r="11" spans="1:14" ht="47" thickBot="1" x14ac:dyDescent="0.4">
      <c r="A11" s="199" t="s">
        <v>142</v>
      </c>
      <c r="B11" s="128"/>
      <c r="C11" s="129" t="s">
        <v>121</v>
      </c>
      <c r="D11" s="200" t="s">
        <v>68</v>
      </c>
      <c r="E11" s="201" t="s">
        <v>133</v>
      </c>
      <c r="F11" s="199" t="s">
        <v>22</v>
      </c>
      <c r="G11" s="128" t="s">
        <v>23</v>
      </c>
      <c r="H11" s="128" t="s">
        <v>24</v>
      </c>
      <c r="I11" s="128" t="s">
        <v>25</v>
      </c>
      <c r="J11" s="128" t="s">
        <v>26</v>
      </c>
      <c r="K11" s="128" t="s">
        <v>27</v>
      </c>
      <c r="L11" s="128" t="s">
        <v>28</v>
      </c>
      <c r="M11" s="202" t="s">
        <v>29</v>
      </c>
      <c r="N11" s="3"/>
    </row>
    <row r="12" spans="1:14" ht="15" hidden="1" customHeight="1" x14ac:dyDescent="0.35">
      <c r="A12" s="755" t="s">
        <v>125</v>
      </c>
      <c r="B12" s="134" t="s">
        <v>14</v>
      </c>
      <c r="C12" s="203">
        <v>9.5</v>
      </c>
      <c r="D12" s="204">
        <f>(C12/C16)*1</f>
        <v>0.23749999999999999</v>
      </c>
      <c r="E12" s="205">
        <f>'[1]PENCAPAIAN CLO SETIAP PELAJAR'!H12</f>
        <v>16.25</v>
      </c>
      <c r="F12" s="138">
        <f>'[2]PENCAPAIAN CLO SETIAP PELAJAR'!H13</f>
        <v>10.45</v>
      </c>
      <c r="G12" s="206"/>
      <c r="H12" s="140"/>
      <c r="I12" s="140"/>
      <c r="J12" s="140"/>
      <c r="K12" s="141"/>
      <c r="L12" s="142"/>
      <c r="M12" s="207"/>
      <c r="N12" s="3"/>
    </row>
    <row r="13" spans="1:14" ht="16" hidden="1" thickBot="1" x14ac:dyDescent="0.4">
      <c r="A13" s="756"/>
      <c r="B13" s="145" t="s">
        <v>15</v>
      </c>
      <c r="C13" s="208">
        <v>11.5</v>
      </c>
      <c r="D13" s="209">
        <f>(C13/C16)*1</f>
        <v>0.28749999999999998</v>
      </c>
      <c r="E13" s="210">
        <f>'[1]PENCAPAIAN CLO SETIAP PELAJAR'!I12</f>
        <v>37</v>
      </c>
      <c r="F13" s="149"/>
      <c r="G13" s="211">
        <f>'[2]PENCAPAIAN CLO SETIAP PELAJAR'!I13</f>
        <v>28.45</v>
      </c>
      <c r="H13" s="150"/>
      <c r="I13" s="150"/>
      <c r="J13" s="150"/>
      <c r="K13" s="151"/>
      <c r="L13" s="152"/>
      <c r="M13" s="212"/>
      <c r="N13" s="3"/>
    </row>
    <row r="14" spans="1:14" ht="16" hidden="1" thickBot="1" x14ac:dyDescent="0.4">
      <c r="A14" s="756"/>
      <c r="B14" s="155" t="s">
        <v>16</v>
      </c>
      <c r="C14" s="213">
        <v>9.5</v>
      </c>
      <c r="D14" s="214">
        <f>(C14/C16)*1</f>
        <v>0.23749999999999999</v>
      </c>
      <c r="E14" s="215">
        <f>'[1]PENCAPAIAN CLO SETIAP PELAJAR'!J12</f>
        <v>18.75</v>
      </c>
      <c r="F14" s="159"/>
      <c r="G14" s="216"/>
      <c r="H14" s="216"/>
      <c r="I14" s="216"/>
      <c r="J14" s="216"/>
      <c r="K14" s="216"/>
      <c r="L14" s="216"/>
      <c r="M14" s="217">
        <f>'[2]PENCAPAIAN CLO SETIAP PELAJAR'!J13</f>
        <v>12.099999999999998</v>
      </c>
      <c r="N14" s="3"/>
    </row>
    <row r="15" spans="1:14" ht="16" hidden="1" thickBot="1" x14ac:dyDescent="0.4">
      <c r="A15" s="757"/>
      <c r="B15" s="169" t="s">
        <v>17</v>
      </c>
      <c r="C15" s="218">
        <v>9.5</v>
      </c>
      <c r="D15" s="219">
        <f>(C15/C16)*1</f>
        <v>0.23749999999999999</v>
      </c>
      <c r="E15" s="220">
        <f>'[1]PENCAPAIAN CLO SETIAP PELAJAR'!K12</f>
        <v>28</v>
      </c>
      <c r="F15" s="173"/>
      <c r="G15" s="175"/>
      <c r="H15" s="175"/>
      <c r="I15" s="174">
        <f>'[2]PENCAPAIAN CLO SETIAP PELAJAR'!K13</f>
        <v>19.599999999999998</v>
      </c>
      <c r="J15" s="175"/>
      <c r="K15" s="176"/>
      <c r="L15" s="177"/>
      <c r="M15" s="221"/>
      <c r="N15" s="3"/>
    </row>
    <row r="16" spans="1:14" ht="16" hidden="1" thickBot="1" x14ac:dyDescent="0.4">
      <c r="A16" s="194" t="s">
        <v>134</v>
      </c>
      <c r="B16" s="177"/>
      <c r="C16" s="222">
        <f>SUM(C12:C15)</f>
        <v>40</v>
      </c>
      <c r="D16" s="223">
        <f>SUM(D12:D14)</f>
        <v>0.76249999999999996</v>
      </c>
      <c r="E16" s="224"/>
      <c r="F16" s="195">
        <f>SUM(F12:F14)</f>
        <v>10.45</v>
      </c>
      <c r="G16" s="196">
        <f>SUM(G13:G14)</f>
        <v>28.45</v>
      </c>
      <c r="H16" s="197"/>
      <c r="I16" s="225">
        <f>SUM(I12:I15)</f>
        <v>19.599999999999998</v>
      </c>
      <c r="J16" s="197"/>
      <c r="K16" s="197"/>
      <c r="L16" s="197"/>
      <c r="M16" s="225">
        <f>SUM(M12:M14)</f>
        <v>12.099999999999998</v>
      </c>
      <c r="N16" s="79">
        <f>SUM(F16:M16)</f>
        <v>70.599999999999994</v>
      </c>
    </row>
    <row r="17" spans="1:14" ht="31.5" hidden="1" thickBot="1" x14ac:dyDescent="0.4">
      <c r="A17" s="62"/>
      <c r="B17" s="62"/>
      <c r="C17" s="62"/>
      <c r="D17" s="226" t="s">
        <v>127</v>
      </c>
      <c r="E17" s="62"/>
      <c r="F17" s="189">
        <f>D12</f>
        <v>0.23749999999999999</v>
      </c>
      <c r="G17" s="189">
        <f>D13</f>
        <v>0.28749999999999998</v>
      </c>
      <c r="H17" s="189"/>
      <c r="I17" s="189">
        <f>D14</f>
        <v>0.23749999999999999</v>
      </c>
      <c r="J17" s="62"/>
      <c r="K17" s="62"/>
      <c r="L17" s="62"/>
      <c r="M17" s="189">
        <f>D15</f>
        <v>0.23749999999999999</v>
      </c>
      <c r="N17" s="80">
        <f>SUM(F17:M17)</f>
        <v>1</v>
      </c>
    </row>
    <row r="18" spans="1:14" ht="46.5" x14ac:dyDescent="0.35">
      <c r="A18" s="758" t="s">
        <v>139</v>
      </c>
      <c r="B18" s="227"/>
      <c r="C18" s="122"/>
      <c r="D18" s="228" t="s">
        <v>143</v>
      </c>
      <c r="E18" s="227"/>
      <c r="F18" s="229">
        <v>48.25</v>
      </c>
      <c r="G18" s="229">
        <v>71.191709844559597</v>
      </c>
      <c r="H18" s="229">
        <v>49.691358024691361</v>
      </c>
      <c r="I18" s="229"/>
      <c r="J18" s="230"/>
      <c r="K18" s="230"/>
      <c r="L18" s="230"/>
      <c r="M18" s="231"/>
    </row>
    <row r="19" spans="1:14" ht="31" x14ac:dyDescent="0.35">
      <c r="A19" s="759"/>
      <c r="B19" s="124"/>
      <c r="C19" s="123"/>
      <c r="D19" s="232" t="s">
        <v>129</v>
      </c>
      <c r="E19" s="124"/>
      <c r="F19" s="71" t="s">
        <v>53</v>
      </c>
      <c r="G19" s="71" t="s">
        <v>48</v>
      </c>
      <c r="H19" s="71" t="s">
        <v>52</v>
      </c>
      <c r="I19" s="71"/>
      <c r="J19" s="116"/>
      <c r="K19" s="116"/>
      <c r="L19" s="116"/>
      <c r="M19" s="72"/>
    </row>
    <row r="20" spans="1:14" ht="16" thickBot="1" x14ac:dyDescent="0.4">
      <c r="A20" s="760"/>
      <c r="B20" s="124"/>
      <c r="C20" s="123"/>
      <c r="D20" s="233" t="s">
        <v>130</v>
      </c>
      <c r="E20" s="121"/>
      <c r="F20" s="234">
        <v>1.67</v>
      </c>
      <c r="G20" s="234">
        <v>3.33</v>
      </c>
      <c r="H20" s="234">
        <v>2</v>
      </c>
      <c r="I20" s="234"/>
      <c r="J20" s="117"/>
      <c r="K20" s="117"/>
      <c r="L20" s="117"/>
      <c r="M20" s="235"/>
    </row>
    <row r="21" spans="1:14" ht="16" hidden="1" thickBot="1" x14ac:dyDescent="0.4">
      <c r="A21" s="236"/>
      <c r="B21" s="237"/>
      <c r="C21" s="237"/>
      <c r="D21" s="238"/>
      <c r="E21" s="237"/>
      <c r="F21" s="239"/>
      <c r="G21" s="239"/>
      <c r="H21" s="239"/>
      <c r="I21" s="240"/>
      <c r="J21" s="237"/>
      <c r="K21" s="237"/>
      <c r="L21" s="237"/>
      <c r="M21" s="241"/>
    </row>
    <row r="22" spans="1:14" ht="16" hidden="1" thickBot="1" x14ac:dyDescent="0.4">
      <c r="A22" s="236"/>
      <c r="B22" s="237"/>
      <c r="C22" s="237"/>
      <c r="D22" s="238"/>
      <c r="E22" s="237"/>
      <c r="F22" s="237"/>
      <c r="G22" s="237"/>
      <c r="H22" s="237"/>
      <c r="I22" s="237"/>
      <c r="J22" s="237"/>
      <c r="K22" s="237"/>
      <c r="L22" s="237"/>
      <c r="M22" s="242"/>
    </row>
    <row r="23" spans="1:14" ht="16" hidden="1" thickBot="1" x14ac:dyDescent="0.4">
      <c r="A23" s="236"/>
      <c r="B23" s="237"/>
      <c r="C23" s="237"/>
      <c r="D23" s="238"/>
      <c r="E23" s="237"/>
      <c r="F23" s="237"/>
      <c r="G23" s="237"/>
      <c r="H23" s="237"/>
      <c r="I23" s="237"/>
      <c r="J23" s="237"/>
      <c r="K23" s="237"/>
      <c r="L23" s="237"/>
      <c r="M23" s="242"/>
    </row>
    <row r="24" spans="1:14" ht="16" hidden="1" thickBot="1" x14ac:dyDescent="0.4">
      <c r="A24" s="243" t="s">
        <v>70</v>
      </c>
      <c r="B24" s="67"/>
      <c r="C24" s="67" t="s">
        <v>112</v>
      </c>
      <c r="D24" s="244"/>
      <c r="E24" s="67"/>
      <c r="F24" s="245"/>
      <c r="G24" s="245"/>
      <c r="H24" s="237"/>
      <c r="I24" s="246"/>
      <c r="J24" s="246"/>
      <c r="K24" s="246"/>
      <c r="L24" s="246"/>
      <c r="M24" s="242"/>
    </row>
    <row r="25" spans="1:14" ht="16" hidden="1" thickBot="1" x14ac:dyDescent="0.4">
      <c r="A25" s="243" t="s">
        <v>71</v>
      </c>
      <c r="B25" s="67"/>
      <c r="C25" s="67" t="s">
        <v>113</v>
      </c>
      <c r="D25" s="244"/>
      <c r="E25" s="67"/>
      <c r="F25" s="245"/>
      <c r="G25" s="245"/>
      <c r="H25" s="237"/>
      <c r="I25" s="246"/>
      <c r="J25" s="246"/>
      <c r="K25" s="246"/>
      <c r="L25" s="246"/>
      <c r="M25" s="242"/>
    </row>
    <row r="26" spans="1:14" ht="16" hidden="1" thickBot="1" x14ac:dyDescent="0.4">
      <c r="A26" s="243" t="s">
        <v>18</v>
      </c>
      <c r="B26" s="67"/>
      <c r="C26" s="67" t="s">
        <v>114</v>
      </c>
      <c r="D26" s="244"/>
      <c r="E26" s="67"/>
      <c r="F26" s="245"/>
      <c r="G26" s="245"/>
      <c r="H26" s="237"/>
      <c r="I26" s="246"/>
      <c r="J26" s="246"/>
      <c r="K26" s="246"/>
      <c r="L26" s="246"/>
      <c r="M26" s="242"/>
    </row>
    <row r="27" spans="1:14" ht="16" hidden="1" thickBot="1" x14ac:dyDescent="0.4">
      <c r="A27" s="243" t="s">
        <v>72</v>
      </c>
      <c r="B27" s="67"/>
      <c r="C27" s="68" t="s">
        <v>115</v>
      </c>
      <c r="D27" s="244"/>
      <c r="E27" s="67"/>
      <c r="F27" s="245"/>
      <c r="G27" s="245"/>
      <c r="H27" s="237"/>
      <c r="I27" s="246"/>
      <c r="J27" s="246"/>
      <c r="K27" s="246"/>
      <c r="L27" s="246"/>
      <c r="M27" s="242"/>
    </row>
    <row r="28" spans="1:14" ht="16" hidden="1" thickBot="1" x14ac:dyDescent="0.4">
      <c r="A28" s="243" t="s">
        <v>73</v>
      </c>
      <c r="B28" s="67"/>
      <c r="C28" s="67" t="s">
        <v>116</v>
      </c>
      <c r="D28" s="244"/>
      <c r="E28" s="67"/>
      <c r="F28" s="245"/>
      <c r="G28" s="245"/>
      <c r="H28" s="237"/>
      <c r="I28" s="246"/>
      <c r="J28" s="246"/>
      <c r="K28" s="246"/>
      <c r="L28" s="246"/>
      <c r="M28" s="242"/>
    </row>
    <row r="29" spans="1:14" ht="16" hidden="1" thickBot="1" x14ac:dyDescent="0.4">
      <c r="A29" s="243" t="s">
        <v>76</v>
      </c>
      <c r="B29" s="237"/>
      <c r="C29" s="67" t="s">
        <v>131</v>
      </c>
      <c r="D29" s="244"/>
      <c r="E29" s="67"/>
      <c r="F29" s="245"/>
      <c r="G29" s="245"/>
      <c r="H29" s="237"/>
      <c r="I29" s="246"/>
      <c r="J29" s="246"/>
      <c r="K29" s="246"/>
      <c r="L29" s="246"/>
      <c r="M29" s="242"/>
    </row>
    <row r="30" spans="1:14" ht="16" hidden="1" thickBot="1" x14ac:dyDescent="0.4">
      <c r="A30" s="243" t="s">
        <v>118</v>
      </c>
      <c r="B30" s="237"/>
      <c r="C30" s="67" t="s">
        <v>132</v>
      </c>
      <c r="D30" s="244"/>
      <c r="E30" s="67"/>
      <c r="F30" s="245"/>
      <c r="G30" s="245"/>
      <c r="H30" s="237"/>
      <c r="I30" s="246"/>
      <c r="J30" s="246"/>
      <c r="K30" s="246"/>
      <c r="L30" s="246"/>
      <c r="M30" s="242"/>
    </row>
    <row r="31" spans="1:14" ht="16" hidden="1" thickBot="1" x14ac:dyDescent="0.4">
      <c r="A31" s="243"/>
      <c r="B31" s="67"/>
      <c r="C31" s="67"/>
      <c r="D31" s="244"/>
      <c r="E31" s="67"/>
      <c r="F31" s="245"/>
      <c r="G31" s="245"/>
      <c r="H31" s="237"/>
      <c r="I31" s="246"/>
      <c r="J31" s="246"/>
      <c r="K31" s="246"/>
      <c r="L31" s="246"/>
      <c r="M31" s="242"/>
    </row>
    <row r="32" spans="1:14" ht="47" hidden="1" thickBot="1" x14ac:dyDescent="0.4">
      <c r="A32" s="127"/>
      <c r="B32" s="128"/>
      <c r="C32" s="129" t="s">
        <v>121</v>
      </c>
      <c r="D32" s="200" t="s">
        <v>68</v>
      </c>
      <c r="E32" s="201" t="s">
        <v>133</v>
      </c>
      <c r="F32" s="199" t="s">
        <v>22</v>
      </c>
      <c r="G32" s="128" t="s">
        <v>23</v>
      </c>
      <c r="H32" s="128" t="s">
        <v>24</v>
      </c>
      <c r="I32" s="128" t="s">
        <v>25</v>
      </c>
      <c r="J32" s="128" t="s">
        <v>26</v>
      </c>
      <c r="K32" s="128" t="s">
        <v>27</v>
      </c>
      <c r="L32" s="128" t="s">
        <v>28</v>
      </c>
      <c r="M32" s="202" t="s">
        <v>29</v>
      </c>
      <c r="N32" s="3"/>
    </row>
    <row r="33" spans="1:14" ht="15" hidden="1" customHeight="1" x14ac:dyDescent="0.35">
      <c r="A33" s="761" t="s">
        <v>125</v>
      </c>
      <c r="B33" s="134" t="s">
        <v>14</v>
      </c>
      <c r="C33" s="203">
        <v>9.5</v>
      </c>
      <c r="D33" s="204">
        <f>(C33/C37)*1</f>
        <v>0.23749999999999999</v>
      </c>
      <c r="E33" s="205">
        <f>'[1]PENCAPAIAN CLO SETIAP PELAJAR'!H12</f>
        <v>16.25</v>
      </c>
      <c r="F33" s="138">
        <f>'[2]PENCAPAIAN CLO SETIAP PELAJAR'!H14</f>
        <v>14.5</v>
      </c>
      <c r="G33" s="206"/>
      <c r="H33" s="140"/>
      <c r="I33" s="140"/>
      <c r="J33" s="140"/>
      <c r="K33" s="141"/>
      <c r="L33" s="142"/>
      <c r="M33" s="207"/>
      <c r="N33" s="3"/>
    </row>
    <row r="34" spans="1:14" ht="16" hidden="1" thickBot="1" x14ac:dyDescent="0.4">
      <c r="A34" s="762"/>
      <c r="B34" s="145" t="s">
        <v>15</v>
      </c>
      <c r="C34" s="208">
        <v>11.5</v>
      </c>
      <c r="D34" s="209">
        <f>(C34/C37)*1</f>
        <v>0.28749999999999998</v>
      </c>
      <c r="E34" s="210">
        <f>'[1]PENCAPAIAN CLO SETIAP PELAJAR'!I12</f>
        <v>37</v>
      </c>
      <c r="F34" s="149"/>
      <c r="G34" s="211">
        <f>'[2]PENCAPAIAN CLO SETIAP PELAJAR'!I14</f>
        <v>30.650000000000002</v>
      </c>
      <c r="H34" s="150"/>
      <c r="I34" s="150"/>
      <c r="J34" s="150"/>
      <c r="K34" s="151"/>
      <c r="L34" s="152"/>
      <c r="M34" s="212"/>
      <c r="N34" s="3"/>
    </row>
    <row r="35" spans="1:14" ht="16" hidden="1" thickBot="1" x14ac:dyDescent="0.4">
      <c r="A35" s="762"/>
      <c r="B35" s="155" t="s">
        <v>16</v>
      </c>
      <c r="C35" s="213">
        <v>9.5</v>
      </c>
      <c r="D35" s="214">
        <f>(C35/C37)*1</f>
        <v>0.23749999999999999</v>
      </c>
      <c r="E35" s="215">
        <f>'[1]PENCAPAIAN CLO SETIAP PELAJAR'!J12</f>
        <v>18.75</v>
      </c>
      <c r="F35" s="159"/>
      <c r="G35" s="216"/>
      <c r="H35" s="247"/>
      <c r="I35" s="216"/>
      <c r="J35" s="216"/>
      <c r="K35" s="248"/>
      <c r="L35" s="156"/>
      <c r="M35" s="249">
        <f>'[2]PENCAPAIAN CLO SETIAP PELAJAR'!J14</f>
        <v>10.100000000000001</v>
      </c>
      <c r="N35" s="3"/>
    </row>
    <row r="36" spans="1:14" ht="16" hidden="1" thickBot="1" x14ac:dyDescent="0.4">
      <c r="A36" s="763"/>
      <c r="B36" s="250" t="s">
        <v>17</v>
      </c>
      <c r="C36" s="222">
        <v>9.5</v>
      </c>
      <c r="D36" s="223">
        <f>(C36/C37)*1</f>
        <v>0.23749999999999999</v>
      </c>
      <c r="E36" s="251">
        <f>'[1]PENCAPAIAN CLO SETIAP PELAJAR'!K12</f>
        <v>28</v>
      </c>
      <c r="F36" s="173"/>
      <c r="G36" s="175"/>
      <c r="H36" s="174"/>
      <c r="I36" s="174">
        <f>'[2]PENCAPAIAN CLO SETIAP PELAJAR'!K14</f>
        <v>16.100000000000001</v>
      </c>
      <c r="J36" s="175"/>
      <c r="K36" s="176"/>
      <c r="L36" s="177"/>
      <c r="M36" s="221"/>
      <c r="N36" s="3"/>
    </row>
    <row r="37" spans="1:14" ht="16" hidden="1" thickBot="1" x14ac:dyDescent="0.4">
      <c r="A37" s="194" t="s">
        <v>134</v>
      </c>
      <c r="B37" s="177"/>
      <c r="C37" s="222">
        <f>SUM(C33:C36)</f>
        <v>40</v>
      </c>
      <c r="D37" s="223">
        <f>SUM(D33:D35)</f>
        <v>0.76249999999999996</v>
      </c>
      <c r="E37" s="224"/>
      <c r="F37" s="195">
        <f>SUM(F33:F35)</f>
        <v>14.5</v>
      </c>
      <c r="G37" s="196">
        <f>SUM(G34:G35)</f>
        <v>30.650000000000002</v>
      </c>
      <c r="H37" s="197"/>
      <c r="I37" s="252">
        <f>SUM(I36)</f>
        <v>16.100000000000001</v>
      </c>
      <c r="J37" s="174"/>
      <c r="K37" s="181"/>
      <c r="L37" s="174"/>
      <c r="M37" s="253">
        <f>SUM(M35:M36)</f>
        <v>10.100000000000001</v>
      </c>
      <c r="N37" s="79">
        <f>SUM(F37:M37)</f>
        <v>71.350000000000009</v>
      </c>
    </row>
    <row r="38" spans="1:14" ht="31.5" hidden="1" thickBot="1" x14ac:dyDescent="0.4">
      <c r="A38" s="254"/>
      <c r="B38" s="255"/>
      <c r="C38" s="255"/>
      <c r="D38" s="226" t="s">
        <v>127</v>
      </c>
      <c r="E38" s="255"/>
      <c r="F38" s="256">
        <f>D33</f>
        <v>0.23749999999999999</v>
      </c>
      <c r="G38" s="256">
        <f>D34</f>
        <v>0.28749999999999998</v>
      </c>
      <c r="H38" s="256"/>
      <c r="I38" s="256">
        <f>D36</f>
        <v>0.23749999999999999</v>
      </c>
      <c r="J38" s="257"/>
      <c r="K38" s="257"/>
      <c r="L38" s="257"/>
      <c r="M38" s="258">
        <f>D35</f>
        <v>0.23749999999999999</v>
      </c>
      <c r="N38" s="80">
        <f>SUM(F38:M38)</f>
        <v>1</v>
      </c>
    </row>
    <row r="39" spans="1:14" ht="46.5" x14ac:dyDescent="0.35">
      <c r="A39" s="758" t="s">
        <v>140</v>
      </c>
      <c r="B39" s="124"/>
      <c r="C39" s="123"/>
      <c r="D39" s="228" t="s">
        <v>143</v>
      </c>
      <c r="E39" s="227"/>
      <c r="F39" s="229">
        <v>87.953333333333333</v>
      </c>
      <c r="G39" s="229">
        <v>100</v>
      </c>
      <c r="H39" s="229">
        <v>91.666666666666657</v>
      </c>
      <c r="I39" s="229"/>
      <c r="J39" s="259"/>
      <c r="K39" s="259"/>
      <c r="L39" s="259"/>
      <c r="M39" s="231"/>
    </row>
    <row r="40" spans="1:14" ht="31" x14ac:dyDescent="0.35">
      <c r="A40" s="759"/>
      <c r="B40" s="124"/>
      <c r="C40" s="123"/>
      <c r="D40" s="232" t="s">
        <v>129</v>
      </c>
      <c r="E40" s="124"/>
      <c r="F40" s="71" t="s">
        <v>46</v>
      </c>
      <c r="G40" s="71" t="s">
        <v>45</v>
      </c>
      <c r="H40" s="71" t="s">
        <v>45</v>
      </c>
      <c r="I40" s="71"/>
      <c r="J40" s="71"/>
      <c r="K40" s="71"/>
      <c r="L40" s="71"/>
      <c r="M40" s="72"/>
    </row>
    <row r="41" spans="1:14" ht="16" thickBot="1" x14ac:dyDescent="0.4">
      <c r="A41" s="760"/>
      <c r="B41" s="121"/>
      <c r="C41" s="120"/>
      <c r="D41" s="233" t="s">
        <v>130</v>
      </c>
      <c r="E41" s="121"/>
      <c r="F41" s="234">
        <v>4</v>
      </c>
      <c r="G41" s="234">
        <v>4</v>
      </c>
      <c r="H41" s="234">
        <v>4</v>
      </c>
      <c r="I41" s="73"/>
      <c r="J41" s="73"/>
      <c r="K41" s="73"/>
      <c r="L41" s="73"/>
      <c r="M41" s="235"/>
    </row>
    <row r="42" spans="1:14" ht="15.5" x14ac:dyDescent="0.3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4" ht="15.5" x14ac:dyDescent="0.3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</row>
    <row r="44" spans="1:14" ht="15.5" x14ac:dyDescent="0.3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</row>
    <row r="45" spans="1:14" ht="15.5" x14ac:dyDescent="0.3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</row>
  </sheetData>
  <mergeCells count="5">
    <mergeCell ref="B1:L1"/>
    <mergeCell ref="A12:A15"/>
    <mergeCell ref="A18:A20"/>
    <mergeCell ref="A33:A36"/>
    <mergeCell ref="A39:A41"/>
  </mergeCells>
  <pageMargins left="0.7" right="0.7" top="0.75" bottom="0.75" header="0.3" footer="0.3"/>
  <pageSetup scale="57" orientation="portrait" horizontalDpi="4294967293" verticalDpi="4294967293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9"/>
  <sheetViews>
    <sheetView view="pageBreakPreview" topLeftCell="A19" zoomScale="150" zoomScaleNormal="150" zoomScaleSheetLayoutView="80" zoomScalePageLayoutView="150" workbookViewId="0">
      <selection activeCell="T17" sqref="T17"/>
    </sheetView>
  </sheetViews>
  <sheetFormatPr defaultColWidth="8.90625" defaultRowHeight="14.5" x14ac:dyDescent="0.35"/>
  <cols>
    <col min="1" max="1" width="6.453125" customWidth="1"/>
    <col min="2" max="2" width="7.26953125" customWidth="1"/>
    <col min="3" max="3" width="39.1796875" customWidth="1"/>
    <col min="4" max="4" width="21.81640625" customWidth="1"/>
    <col min="5" max="13" width="7.90625" customWidth="1"/>
    <col min="14" max="15" width="16.1796875" customWidth="1"/>
  </cols>
  <sheetData>
    <row r="1" spans="1:16" x14ac:dyDescent="0.35">
      <c r="M1" s="113" t="s">
        <v>172</v>
      </c>
    </row>
    <row r="2" spans="1:16" x14ac:dyDescent="0.35">
      <c r="A2" s="777" t="s">
        <v>171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77"/>
      <c r="N2" s="112"/>
    </row>
    <row r="3" spans="1:16" x14ac:dyDescent="0.35">
      <c r="A3" s="11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14.5" customHeight="1" x14ac:dyDescent="0.35">
      <c r="A4" s="784"/>
      <c r="B4" s="784"/>
      <c r="C4" s="784"/>
      <c r="D4" s="109"/>
      <c r="E4" s="785"/>
      <c r="F4" s="785"/>
      <c r="G4" s="785"/>
      <c r="H4" s="785"/>
      <c r="I4" s="785"/>
      <c r="J4" s="785"/>
      <c r="K4" s="785"/>
      <c r="L4" s="785"/>
      <c r="M4" s="785"/>
      <c r="N4" s="101"/>
      <c r="O4" s="109"/>
    </row>
    <row r="5" spans="1:16" x14ac:dyDescent="0.35">
      <c r="A5" s="784"/>
      <c r="B5" s="784"/>
      <c r="C5" s="784"/>
      <c r="D5" s="109"/>
      <c r="E5" s="111"/>
      <c r="F5" s="111"/>
      <c r="G5" s="111"/>
      <c r="H5" s="111"/>
      <c r="I5" s="111"/>
      <c r="J5" s="111"/>
      <c r="K5" s="111"/>
      <c r="L5" s="111"/>
      <c r="M5" s="111"/>
      <c r="N5" s="110"/>
      <c r="O5" s="109"/>
    </row>
    <row r="6" spans="1:16" ht="27.65" customHeight="1" x14ac:dyDescent="0.35">
      <c r="A6" s="772" t="s">
        <v>170</v>
      </c>
      <c r="B6" s="773"/>
      <c r="C6" s="773"/>
      <c r="D6" s="774" t="s">
        <v>169</v>
      </c>
      <c r="E6" s="108" t="s">
        <v>22</v>
      </c>
      <c r="F6" s="108" t="s">
        <v>23</v>
      </c>
      <c r="G6" s="108" t="s">
        <v>24</v>
      </c>
      <c r="H6" s="108" t="s">
        <v>25</v>
      </c>
      <c r="I6" s="108" t="s">
        <v>26</v>
      </c>
      <c r="J6" s="108" t="s">
        <v>27</v>
      </c>
      <c r="K6" s="108" t="s">
        <v>28</v>
      </c>
      <c r="L6" s="108" t="s">
        <v>29</v>
      </c>
      <c r="M6" s="108" t="s">
        <v>124</v>
      </c>
      <c r="N6" s="776" t="s">
        <v>168</v>
      </c>
      <c r="O6" s="101"/>
    </row>
    <row r="7" spans="1:16" ht="112.4" customHeight="1" x14ac:dyDescent="0.35">
      <c r="A7" s="770" t="s">
        <v>167</v>
      </c>
      <c r="B7" s="771"/>
      <c r="C7" s="107" t="s">
        <v>166</v>
      </c>
      <c r="D7" s="775"/>
      <c r="E7" s="105" t="s">
        <v>178</v>
      </c>
      <c r="F7" s="105" t="s">
        <v>179</v>
      </c>
      <c r="G7" s="105" t="s">
        <v>156</v>
      </c>
      <c r="H7" s="105" t="s">
        <v>155</v>
      </c>
      <c r="I7" s="106" t="s">
        <v>180</v>
      </c>
      <c r="J7" s="105" t="s">
        <v>153</v>
      </c>
      <c r="K7" s="106" t="s">
        <v>152</v>
      </c>
      <c r="L7" s="105" t="s">
        <v>151</v>
      </c>
      <c r="M7" s="105" t="s">
        <v>150</v>
      </c>
      <c r="N7" s="776"/>
      <c r="O7" s="101"/>
    </row>
    <row r="8" spans="1:16" x14ac:dyDescent="0.35">
      <c r="A8" s="764" t="s">
        <v>165</v>
      </c>
      <c r="B8" s="766">
        <v>1231</v>
      </c>
      <c r="C8" s="768" t="s">
        <v>164</v>
      </c>
      <c r="D8" s="98" t="s">
        <v>130</v>
      </c>
      <c r="E8" s="103">
        <v>4</v>
      </c>
      <c r="F8" s="104"/>
      <c r="G8" s="104"/>
      <c r="H8" s="103">
        <v>4</v>
      </c>
      <c r="I8" s="104"/>
      <c r="J8" s="103">
        <v>4</v>
      </c>
      <c r="K8" s="104"/>
      <c r="L8" s="104"/>
      <c r="M8" s="103">
        <v>4</v>
      </c>
      <c r="N8" s="102"/>
      <c r="O8" s="101"/>
    </row>
    <row r="9" spans="1:16" x14ac:dyDescent="0.35">
      <c r="A9" s="765"/>
      <c r="B9" s="767"/>
      <c r="C9" s="769"/>
      <c r="D9" s="98" t="s">
        <v>161</v>
      </c>
      <c r="E9" s="99">
        <v>0.15</v>
      </c>
      <c r="F9" s="99"/>
      <c r="G9" s="99"/>
      <c r="H9" s="99">
        <v>0.23</v>
      </c>
      <c r="I9" s="99"/>
      <c r="J9" s="99">
        <v>0.23</v>
      </c>
      <c r="K9" s="99"/>
      <c r="L9" s="99"/>
      <c r="M9" s="99">
        <v>0.4</v>
      </c>
      <c r="N9" s="95">
        <v>1</v>
      </c>
      <c r="O9" s="94"/>
    </row>
    <row r="10" spans="1:16" x14ac:dyDescent="0.35">
      <c r="A10" s="764" t="s">
        <v>162</v>
      </c>
      <c r="B10" s="766">
        <v>1102</v>
      </c>
      <c r="C10" s="780" t="s">
        <v>163</v>
      </c>
      <c r="D10" s="98" t="s">
        <v>130</v>
      </c>
      <c r="E10" s="99">
        <v>4</v>
      </c>
      <c r="F10" s="99">
        <v>4</v>
      </c>
      <c r="G10" s="97"/>
      <c r="H10" s="97"/>
      <c r="I10" s="97"/>
      <c r="J10" s="97"/>
      <c r="K10" s="97"/>
      <c r="L10" s="97"/>
      <c r="M10" s="97"/>
      <c r="N10" s="95"/>
      <c r="O10" s="94"/>
    </row>
    <row r="11" spans="1:16" x14ac:dyDescent="0.35">
      <c r="A11" s="765"/>
      <c r="B11" s="767"/>
      <c r="C11" s="781"/>
      <c r="D11" s="98" t="s">
        <v>161</v>
      </c>
      <c r="E11" s="97">
        <v>0.18</v>
      </c>
      <c r="F11" s="97">
        <v>1.83</v>
      </c>
      <c r="G11" s="97"/>
      <c r="H11" s="97"/>
      <c r="I11" s="97"/>
      <c r="J11" s="97"/>
      <c r="K11" s="97"/>
      <c r="L11" s="97"/>
      <c r="M11" s="96"/>
      <c r="N11" s="95">
        <v>2</v>
      </c>
      <c r="O11" s="94"/>
    </row>
    <row r="12" spans="1:16" x14ac:dyDescent="0.35">
      <c r="A12" s="764" t="s">
        <v>174</v>
      </c>
      <c r="B12" s="766">
        <v>1012</v>
      </c>
      <c r="C12" s="782" t="s">
        <v>175</v>
      </c>
      <c r="D12" s="98" t="s">
        <v>130</v>
      </c>
      <c r="E12" s="99">
        <v>4</v>
      </c>
      <c r="F12" s="99"/>
      <c r="G12" s="99">
        <v>4</v>
      </c>
      <c r="H12" s="99"/>
      <c r="I12" s="99"/>
      <c r="J12" s="99">
        <v>4</v>
      </c>
      <c r="K12" s="99"/>
      <c r="L12" s="99">
        <v>4</v>
      </c>
      <c r="M12" s="96"/>
      <c r="N12" s="95"/>
      <c r="O12" s="94"/>
    </row>
    <row r="13" spans="1:16" x14ac:dyDescent="0.35">
      <c r="A13" s="765"/>
      <c r="B13" s="767"/>
      <c r="C13" s="783"/>
      <c r="D13" s="98" t="s">
        <v>161</v>
      </c>
      <c r="E13" s="97">
        <v>0.11</v>
      </c>
      <c r="F13" s="97"/>
      <c r="G13" s="97">
        <v>0.44</v>
      </c>
      <c r="H13" s="97"/>
      <c r="I13" s="97"/>
      <c r="J13" s="97">
        <v>0.78</v>
      </c>
      <c r="K13" s="97"/>
      <c r="L13" s="97">
        <v>0.67</v>
      </c>
      <c r="M13" s="96"/>
      <c r="N13" s="95">
        <v>2</v>
      </c>
      <c r="O13" s="94"/>
    </row>
    <row r="14" spans="1:16" x14ac:dyDescent="0.35">
      <c r="A14" s="764" t="s">
        <v>173</v>
      </c>
      <c r="B14" s="766">
        <v>1013</v>
      </c>
      <c r="C14" s="768" t="s">
        <v>79</v>
      </c>
      <c r="D14" s="98" t="s">
        <v>130</v>
      </c>
      <c r="E14" s="99">
        <v>4</v>
      </c>
      <c r="F14" s="99">
        <v>4</v>
      </c>
      <c r="G14" s="99">
        <v>4</v>
      </c>
      <c r="H14" s="99"/>
      <c r="I14" s="97"/>
      <c r="J14" s="97"/>
      <c r="K14" s="97"/>
      <c r="L14" s="97"/>
      <c r="M14" s="96"/>
      <c r="N14" s="95"/>
      <c r="O14" s="100"/>
      <c r="P14" s="87"/>
    </row>
    <row r="15" spans="1:16" x14ac:dyDescent="0.35">
      <c r="A15" s="765"/>
      <c r="B15" s="767"/>
      <c r="C15" s="769"/>
      <c r="D15" s="98" t="s">
        <v>161</v>
      </c>
      <c r="E15" s="99">
        <v>1.75</v>
      </c>
      <c r="F15" s="99">
        <v>1.75</v>
      </c>
      <c r="G15" s="99">
        <v>1.5</v>
      </c>
      <c r="H15" s="99">
        <f>SUM(E15:G15)</f>
        <v>5</v>
      </c>
      <c r="I15" s="97"/>
      <c r="J15" s="97"/>
      <c r="K15" s="97"/>
      <c r="L15" s="97"/>
      <c r="M15" s="96"/>
      <c r="N15" s="95">
        <v>3</v>
      </c>
      <c r="O15" s="94"/>
    </row>
    <row r="16" spans="1:16" x14ac:dyDescent="0.35">
      <c r="A16" s="764" t="s">
        <v>173</v>
      </c>
      <c r="B16" s="766">
        <v>1022</v>
      </c>
      <c r="C16" s="768" t="s">
        <v>176</v>
      </c>
      <c r="D16" s="98" t="s">
        <v>130</v>
      </c>
      <c r="E16" s="99">
        <v>3</v>
      </c>
      <c r="F16" s="99">
        <v>1</v>
      </c>
      <c r="G16" s="99">
        <v>0</v>
      </c>
      <c r="H16" s="97"/>
      <c r="I16" s="97"/>
      <c r="J16" s="97"/>
      <c r="K16" s="97"/>
      <c r="L16" s="97"/>
      <c r="M16" s="96"/>
      <c r="N16" s="95"/>
      <c r="O16" s="94"/>
    </row>
    <row r="17" spans="1:15" x14ac:dyDescent="0.35">
      <c r="A17" s="765"/>
      <c r="B17" s="767"/>
      <c r="C17" s="769"/>
      <c r="D17" s="98" t="s">
        <v>161</v>
      </c>
      <c r="E17" s="99">
        <v>0.3</v>
      </c>
      <c r="F17" s="97">
        <v>1.1599999999999999</v>
      </c>
      <c r="G17" s="97">
        <v>0.54</v>
      </c>
      <c r="H17" s="97"/>
      <c r="I17" s="97"/>
      <c r="J17" s="97"/>
      <c r="K17" s="97"/>
      <c r="L17" s="97"/>
      <c r="M17" s="96"/>
      <c r="N17" s="95">
        <v>2</v>
      </c>
      <c r="O17" s="94"/>
    </row>
    <row r="18" spans="1:15" x14ac:dyDescent="0.35">
      <c r="A18" s="764" t="s">
        <v>173</v>
      </c>
      <c r="B18" s="766">
        <v>1033</v>
      </c>
      <c r="C18" s="778" t="s">
        <v>177</v>
      </c>
      <c r="D18" s="98" t="s">
        <v>130</v>
      </c>
      <c r="E18" s="97">
        <v>2.33</v>
      </c>
      <c r="F18" s="97">
        <v>3.33</v>
      </c>
      <c r="G18" s="99">
        <v>4</v>
      </c>
      <c r="H18" s="99"/>
      <c r="I18" s="99"/>
      <c r="J18" s="99">
        <v>4</v>
      </c>
      <c r="K18" s="97"/>
      <c r="L18" s="97"/>
      <c r="M18" s="96"/>
      <c r="N18" s="95"/>
      <c r="O18" s="94"/>
    </row>
    <row r="19" spans="1:15" ht="28.5" customHeight="1" x14ac:dyDescent="0.35">
      <c r="A19" s="765"/>
      <c r="B19" s="767"/>
      <c r="C19" s="779"/>
      <c r="D19" s="98" t="s">
        <v>161</v>
      </c>
      <c r="E19" s="97">
        <v>0.48</v>
      </c>
      <c r="F19" s="97">
        <v>1.25</v>
      </c>
      <c r="G19" s="97">
        <v>0.83</v>
      </c>
      <c r="H19" s="97"/>
      <c r="I19" s="97"/>
      <c r="J19" s="97">
        <v>0.45</v>
      </c>
      <c r="K19" s="97"/>
      <c r="L19" s="97"/>
      <c r="M19" s="96"/>
      <c r="N19" s="95">
        <v>3</v>
      </c>
      <c r="O19" s="94"/>
    </row>
    <row r="20" spans="1:15" x14ac:dyDescent="0.35">
      <c r="D20" s="40" t="s">
        <v>160</v>
      </c>
      <c r="E20" s="91">
        <f>SUM(E9,E11,E13,E15,E17,E19)</f>
        <v>2.9699999999999998</v>
      </c>
      <c r="F20" s="91">
        <f t="shared" ref="F20:M20" si="0">SUM(F9,F11,F13,F15,F17,F19)</f>
        <v>5.99</v>
      </c>
      <c r="G20" s="91">
        <f t="shared" si="0"/>
        <v>3.31</v>
      </c>
      <c r="H20" s="91">
        <f t="shared" si="0"/>
        <v>5.23</v>
      </c>
      <c r="I20" s="91"/>
      <c r="J20" s="91">
        <f t="shared" si="0"/>
        <v>1.46</v>
      </c>
      <c r="K20" s="91"/>
      <c r="L20" s="91">
        <f t="shared" si="0"/>
        <v>0.67</v>
      </c>
      <c r="M20" s="91">
        <f t="shared" si="0"/>
        <v>0.4</v>
      </c>
      <c r="N20" s="93"/>
      <c r="O20" s="93"/>
    </row>
    <row r="21" spans="1:15" x14ac:dyDescent="0.35">
      <c r="D21" s="92" t="s">
        <v>159</v>
      </c>
      <c r="E21" s="91">
        <f>((E8*E9)+(E10*E11)+(E12*E13)+(E14*E15)+(E16*E17)+(E18*E19))/E20</f>
        <v>3.6290909090909094</v>
      </c>
      <c r="F21" s="91">
        <f t="shared" ref="F21:M21" si="1">((F8*F9)+(F10*F11)+(F12*F13)+(F14*F15)+(F16*F17)+(F18*F19))/F20</f>
        <v>3.2792153589315522</v>
      </c>
      <c r="G21" s="91">
        <f t="shared" si="1"/>
        <v>3.3474320241691844</v>
      </c>
      <c r="H21" s="91">
        <f t="shared" si="1"/>
        <v>0.17590822179732313</v>
      </c>
      <c r="I21" s="91"/>
      <c r="J21" s="91">
        <f t="shared" si="1"/>
        <v>4</v>
      </c>
      <c r="K21" s="91"/>
      <c r="L21" s="91">
        <f t="shared" si="1"/>
        <v>4</v>
      </c>
      <c r="M21" s="91">
        <f t="shared" si="1"/>
        <v>4</v>
      </c>
    </row>
    <row r="22" spans="1:15" x14ac:dyDescent="0.35">
      <c r="D22" s="90"/>
    </row>
    <row r="23" spans="1:15" x14ac:dyDescent="0.35">
      <c r="E23" s="87"/>
      <c r="F23" s="87"/>
      <c r="G23" s="87"/>
      <c r="H23" s="87"/>
      <c r="I23" s="87"/>
      <c r="J23" s="87"/>
      <c r="K23" s="87"/>
      <c r="L23" s="87"/>
      <c r="M23" s="87"/>
    </row>
    <row r="25" spans="1:15" x14ac:dyDescent="0.35">
      <c r="F25" s="81"/>
      <c r="G25" s="81"/>
      <c r="H25" s="81"/>
    </row>
    <row r="26" spans="1:15" x14ac:dyDescent="0.35">
      <c r="F26" s="82"/>
      <c r="G26" s="82"/>
      <c r="H26" s="82"/>
    </row>
    <row r="27" spans="1:15" x14ac:dyDescent="0.35">
      <c r="F27" s="83"/>
      <c r="G27" s="83"/>
      <c r="H27" s="83"/>
    </row>
    <row r="45" spans="5:13" ht="15" customHeight="1" x14ac:dyDescent="0.35">
      <c r="E45" s="88"/>
      <c r="F45" s="88"/>
      <c r="G45" s="88"/>
      <c r="H45" s="88"/>
      <c r="I45" s="88"/>
      <c r="J45" s="88"/>
      <c r="K45" s="88"/>
      <c r="L45" s="88"/>
      <c r="M45" s="88"/>
    </row>
    <row r="46" spans="5:13" x14ac:dyDescent="0.35">
      <c r="E46" s="88"/>
      <c r="F46" s="88"/>
      <c r="G46" s="88"/>
      <c r="H46" s="88"/>
      <c r="I46" s="88"/>
      <c r="J46" s="88"/>
      <c r="K46" s="88"/>
      <c r="L46" s="88"/>
      <c r="M46" s="88"/>
    </row>
    <row r="47" spans="5:13" x14ac:dyDescent="0.35">
      <c r="E47" s="88"/>
      <c r="F47" s="89"/>
      <c r="G47" s="89"/>
      <c r="H47" s="89"/>
      <c r="I47" s="89"/>
      <c r="J47" s="89"/>
      <c r="K47" s="89"/>
      <c r="L47" s="89"/>
      <c r="M47" s="89"/>
    </row>
    <row r="48" spans="5:13" ht="121" x14ac:dyDescent="0.35">
      <c r="E48" s="88" t="s">
        <v>158</v>
      </c>
      <c r="F48" s="88" t="s">
        <v>157</v>
      </c>
      <c r="G48" s="88" t="s">
        <v>156</v>
      </c>
      <c r="H48" s="88" t="s">
        <v>155</v>
      </c>
      <c r="I48" s="88" t="s">
        <v>154</v>
      </c>
      <c r="J48" s="88" t="s">
        <v>153</v>
      </c>
      <c r="K48" s="88" t="s">
        <v>152</v>
      </c>
      <c r="L48" s="88" t="s">
        <v>151</v>
      </c>
      <c r="M48" s="88" t="s">
        <v>150</v>
      </c>
    </row>
    <row r="49" spans="3:13" x14ac:dyDescent="0.35">
      <c r="C49" t="s">
        <v>149</v>
      </c>
      <c r="E49" s="87">
        <v>2.8052631578947369</v>
      </c>
      <c r="F49" s="87">
        <v>3.2106946983546614</v>
      </c>
      <c r="G49" s="87">
        <v>2.2956521739130435</v>
      </c>
      <c r="H49" s="87">
        <v>3.1500000000000004</v>
      </c>
      <c r="I49" s="87">
        <v>0</v>
      </c>
      <c r="J49" s="87">
        <v>3.953846153846154</v>
      </c>
      <c r="K49" s="87">
        <v>0</v>
      </c>
      <c r="L49" s="87">
        <v>3.6492307692307695</v>
      </c>
      <c r="M49" s="87">
        <v>3.0000000000000004</v>
      </c>
    </row>
  </sheetData>
  <mergeCells count="26">
    <mergeCell ref="N6:N7"/>
    <mergeCell ref="A2:M2"/>
    <mergeCell ref="A18:A19"/>
    <mergeCell ref="B18:B19"/>
    <mergeCell ref="C18:C19"/>
    <mergeCell ref="A10:A11"/>
    <mergeCell ref="B10:B11"/>
    <mergeCell ref="C10:C11"/>
    <mergeCell ref="A12:A13"/>
    <mergeCell ref="B12:B13"/>
    <mergeCell ref="C12:C13"/>
    <mergeCell ref="A4:B5"/>
    <mergeCell ref="C4:C5"/>
    <mergeCell ref="E4:M4"/>
    <mergeCell ref="A8:A9"/>
    <mergeCell ref="B8:B9"/>
    <mergeCell ref="A6:C6"/>
    <mergeCell ref="D6:D7"/>
    <mergeCell ref="A14:A15"/>
    <mergeCell ref="B14:B15"/>
    <mergeCell ref="C14:C15"/>
    <mergeCell ref="A16:A17"/>
    <mergeCell ref="B16:B17"/>
    <mergeCell ref="C16:C17"/>
    <mergeCell ref="C8:C9"/>
    <mergeCell ref="A7:B7"/>
  </mergeCell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"/>
  <sheetViews>
    <sheetView workbookViewId="0">
      <selection activeCell="T17" sqref="T17"/>
    </sheetView>
  </sheetViews>
  <sheetFormatPr defaultColWidth="8.9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AZ59"/>
  <sheetViews>
    <sheetView showGridLines="0" view="pageBreakPreview" zoomScale="50" zoomScaleNormal="70" zoomScaleSheetLayoutView="50" zoomScalePageLayoutView="80" workbookViewId="0">
      <pane xSplit="3" ySplit="13" topLeftCell="T45" activePane="bottomRight" state="frozen"/>
      <selection pane="topRight" activeCell="D1" sqref="D1"/>
      <selection pane="bottomLeft" activeCell="A14" sqref="A14"/>
      <selection pane="bottomRight" activeCell="AQ49" sqref="AQ49"/>
    </sheetView>
  </sheetViews>
  <sheetFormatPr defaultColWidth="8.90625" defaultRowHeight="15.5" x14ac:dyDescent="0.35"/>
  <cols>
    <col min="1" max="1" width="5.26953125" style="60" customWidth="1"/>
    <col min="2" max="2" width="18.7265625" style="60" customWidth="1"/>
    <col min="3" max="3" width="44" style="60" customWidth="1"/>
    <col min="4" max="43" width="7.81640625" style="60" customWidth="1"/>
    <col min="44" max="44" width="11.26953125" style="60" customWidth="1"/>
    <col min="45" max="45" width="13.1796875" style="60" customWidth="1"/>
    <col min="46" max="52" width="8.1796875" style="60" customWidth="1"/>
    <col min="53" max="16384" width="8.90625" style="60"/>
  </cols>
  <sheetData>
    <row r="1" spans="1:52" x14ac:dyDescent="0.35">
      <c r="A1" s="573" t="s">
        <v>101</v>
      </c>
      <c r="B1" s="573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X1" s="63"/>
    </row>
    <row r="2" spans="1:52" x14ac:dyDescent="0.3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X2" s="63"/>
      <c r="AZ2" s="63"/>
    </row>
    <row r="3" spans="1:52" x14ac:dyDescent="0.35">
      <c r="A3" s="572" t="s">
        <v>183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72"/>
      <c r="AG3" s="572"/>
      <c r="AH3" s="572"/>
      <c r="AI3" s="572"/>
      <c r="AJ3" s="572"/>
      <c r="AK3" s="572"/>
      <c r="AL3" s="572"/>
      <c r="AM3" s="572"/>
      <c r="AN3" s="572"/>
      <c r="AO3" s="572"/>
      <c r="AP3" s="572"/>
      <c r="AQ3" s="572"/>
      <c r="AR3" s="572"/>
      <c r="AS3" s="572"/>
      <c r="AT3" s="572"/>
      <c r="AU3" s="572"/>
      <c r="AV3" s="572"/>
      <c r="AW3" s="572"/>
      <c r="AX3" s="572"/>
    </row>
    <row r="4" spans="1:52" x14ac:dyDescent="0.35">
      <c r="A4" s="70"/>
      <c r="B4" s="62"/>
      <c r="C4" s="263"/>
      <c r="D4" s="62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</row>
    <row r="5" spans="1:52" x14ac:dyDescent="0.35">
      <c r="A5" s="65" t="s">
        <v>70</v>
      </c>
      <c r="B5" s="65"/>
      <c r="C5" s="65" t="str">
        <f>'Lamp.A PB '!C6</f>
        <v>: SIJIL SISTEM KOMPUTER DAN RANGKAIAN</v>
      </c>
      <c r="D5" s="64"/>
      <c r="E5" s="62"/>
      <c r="F5" s="62"/>
      <c r="G5" s="263"/>
      <c r="H5" s="263"/>
      <c r="I5" s="263"/>
      <c r="J5" s="263"/>
      <c r="K5" s="263"/>
      <c r="L5" s="263"/>
      <c r="M5" s="263"/>
      <c r="N5" s="525"/>
      <c r="O5" s="525"/>
      <c r="P5" s="525"/>
      <c r="Q5" s="525"/>
      <c r="R5" s="525"/>
      <c r="S5" s="525"/>
      <c r="T5" s="525"/>
      <c r="U5" s="525"/>
      <c r="V5" s="525"/>
      <c r="W5" s="525"/>
      <c r="X5" s="525"/>
      <c r="Y5" s="525"/>
      <c r="Z5" s="525"/>
      <c r="AA5" s="525"/>
      <c r="AB5" s="525"/>
      <c r="AC5" s="525"/>
      <c r="AD5" s="525"/>
      <c r="AE5" s="525"/>
      <c r="AF5" s="525"/>
      <c r="AG5" s="525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96"/>
    </row>
    <row r="6" spans="1:52" x14ac:dyDescent="0.35">
      <c r="A6" s="65" t="s">
        <v>71</v>
      </c>
      <c r="B6" s="65"/>
      <c r="C6" s="65" t="str">
        <f>'Lamp.A PB '!C7</f>
        <v>: SSM 1022</v>
      </c>
      <c r="D6" s="64"/>
      <c r="E6" s="62"/>
      <c r="F6" s="62"/>
      <c r="G6" s="263"/>
      <c r="H6" s="263"/>
      <c r="I6" s="263"/>
      <c r="J6" s="263"/>
      <c r="K6" s="263"/>
      <c r="L6" s="263"/>
      <c r="M6" s="263"/>
      <c r="N6" s="525"/>
      <c r="O6" s="525"/>
      <c r="P6" s="525"/>
      <c r="Q6" s="525"/>
      <c r="R6" s="525"/>
      <c r="S6" s="525"/>
      <c r="T6" s="525"/>
      <c r="U6" s="525"/>
      <c r="V6" s="525"/>
      <c r="W6" s="525"/>
      <c r="X6" s="525"/>
      <c r="Y6" s="525"/>
      <c r="Z6" s="525"/>
      <c r="AA6" s="525"/>
      <c r="AB6" s="525"/>
      <c r="AC6" s="525"/>
      <c r="AD6" s="525"/>
      <c r="AE6" s="525"/>
      <c r="AF6" s="525"/>
      <c r="AG6" s="525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96"/>
    </row>
    <row r="7" spans="1:52" x14ac:dyDescent="0.35">
      <c r="A7" s="65" t="s">
        <v>18</v>
      </c>
      <c r="B7" s="65"/>
      <c r="C7" s="65" t="str">
        <f>'Lamp.A PB '!C8</f>
        <v>: MATEMATIK</v>
      </c>
      <c r="D7" s="64"/>
      <c r="E7" s="62"/>
      <c r="F7" s="62"/>
      <c r="G7" s="263"/>
      <c r="H7" s="263"/>
      <c r="I7" s="263"/>
      <c r="J7" s="263"/>
      <c r="K7" s="263"/>
      <c r="L7" s="263"/>
      <c r="M7" s="263"/>
      <c r="N7" s="525"/>
      <c r="O7" s="525"/>
      <c r="P7" s="525"/>
      <c r="Q7" s="525"/>
      <c r="R7" s="525"/>
      <c r="S7" s="525"/>
      <c r="T7" s="525"/>
      <c r="U7" s="525"/>
      <c r="V7" s="525"/>
      <c r="W7" s="525"/>
      <c r="X7" s="525"/>
      <c r="Y7" s="525"/>
      <c r="Z7" s="525"/>
      <c r="AA7" s="525"/>
      <c r="AB7" s="525"/>
      <c r="AC7" s="525"/>
      <c r="AD7" s="525"/>
      <c r="AE7" s="525"/>
      <c r="AF7" s="525"/>
      <c r="AG7" s="525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96"/>
    </row>
    <row r="8" spans="1:52" x14ac:dyDescent="0.35">
      <c r="A8" s="65" t="s">
        <v>72</v>
      </c>
      <c r="B8" s="65"/>
      <c r="C8" s="68" t="str">
        <f>'Lamp.A PB '!C9</f>
        <v>: NURUL HANANIE BINTI MAZLAN</v>
      </c>
      <c r="D8" s="64"/>
      <c r="E8" s="62"/>
      <c r="F8" s="62"/>
      <c r="G8" s="263"/>
      <c r="H8" s="263"/>
      <c r="I8" s="263"/>
      <c r="J8" s="263"/>
      <c r="K8" s="263"/>
      <c r="L8" s="263"/>
      <c r="M8" s="263"/>
      <c r="N8" s="525"/>
      <c r="O8" s="525"/>
      <c r="P8" s="525"/>
      <c r="Q8" s="525"/>
      <c r="R8" s="525"/>
      <c r="S8" s="525"/>
      <c r="T8" s="525"/>
      <c r="U8" s="525"/>
      <c r="V8" s="525"/>
      <c r="W8" s="525"/>
      <c r="X8" s="525"/>
      <c r="Y8" s="525"/>
      <c r="Z8" s="525"/>
      <c r="AA8" s="525"/>
      <c r="AB8" s="525"/>
      <c r="AC8" s="525"/>
      <c r="AD8" s="525"/>
      <c r="AE8" s="525"/>
      <c r="AF8" s="525"/>
      <c r="AG8" s="525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96"/>
    </row>
    <row r="9" spans="1:52" x14ac:dyDescent="0.35">
      <c r="A9" s="65" t="s">
        <v>73</v>
      </c>
      <c r="B9" s="65"/>
      <c r="C9" s="65" t="str">
        <f>'Lamp.A PB '!C10</f>
        <v>: SSK 1</v>
      </c>
      <c r="D9" s="64"/>
      <c r="E9" s="62"/>
      <c r="F9" s="62"/>
      <c r="G9" s="263"/>
      <c r="H9" s="263"/>
      <c r="I9" s="263"/>
      <c r="J9" s="263"/>
      <c r="K9" s="263"/>
      <c r="L9" s="263"/>
      <c r="M9" s="263"/>
      <c r="N9" s="525"/>
      <c r="O9" s="525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5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96"/>
    </row>
    <row r="10" spans="1:52" ht="19.5" customHeight="1" thickBot="1" x14ac:dyDescent="0.4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</row>
    <row r="11" spans="1:52" ht="29.25" customHeight="1" x14ac:dyDescent="0.35">
      <c r="A11" s="595" t="s">
        <v>19</v>
      </c>
      <c r="B11" s="598" t="s">
        <v>20</v>
      </c>
      <c r="C11" s="350" t="s">
        <v>67</v>
      </c>
      <c r="D11" s="354" t="s">
        <v>0</v>
      </c>
      <c r="E11" s="354" t="s">
        <v>1</v>
      </c>
      <c r="F11" s="355" t="s">
        <v>2</v>
      </c>
      <c r="G11" s="354" t="s">
        <v>3</v>
      </c>
      <c r="H11" s="354" t="s">
        <v>4</v>
      </c>
      <c r="I11" s="354" t="s">
        <v>83</v>
      </c>
      <c r="J11" s="354" t="s">
        <v>5</v>
      </c>
      <c r="K11" s="354" t="s">
        <v>6</v>
      </c>
      <c r="L11" s="354" t="s">
        <v>7</v>
      </c>
      <c r="M11" s="354" t="s">
        <v>8</v>
      </c>
      <c r="N11" s="354" t="s">
        <v>9</v>
      </c>
      <c r="O11" s="354" t="s">
        <v>10</v>
      </c>
      <c r="P11" s="354" t="s">
        <v>11</v>
      </c>
      <c r="Q11" s="354" t="s">
        <v>12</v>
      </c>
      <c r="R11" s="354" t="s">
        <v>13</v>
      </c>
      <c r="S11" s="354" t="s">
        <v>84</v>
      </c>
      <c r="T11" s="354" t="s">
        <v>85</v>
      </c>
      <c r="U11" s="354" t="s">
        <v>86</v>
      </c>
      <c r="V11" s="354" t="s">
        <v>87</v>
      </c>
      <c r="W11" s="354" t="s">
        <v>88</v>
      </c>
      <c r="X11" s="354" t="s">
        <v>264</v>
      </c>
      <c r="Y11" s="354" t="s">
        <v>265</v>
      </c>
      <c r="Z11" s="354" t="s">
        <v>266</v>
      </c>
      <c r="AA11" s="354" t="s">
        <v>267</v>
      </c>
      <c r="AB11" s="354" t="s">
        <v>268</v>
      </c>
      <c r="AC11" s="354" t="s">
        <v>269</v>
      </c>
      <c r="AD11" s="354" t="s">
        <v>270</v>
      </c>
      <c r="AE11" s="354" t="s">
        <v>271</v>
      </c>
      <c r="AF11" s="354" t="s">
        <v>272</v>
      </c>
      <c r="AG11" s="354" t="s">
        <v>273</v>
      </c>
      <c r="AH11" s="354" t="s">
        <v>274</v>
      </c>
      <c r="AI11" s="354" t="s">
        <v>275</v>
      </c>
      <c r="AJ11" s="354" t="s">
        <v>276</v>
      </c>
      <c r="AK11" s="354" t="s">
        <v>277</v>
      </c>
      <c r="AL11" s="354" t="s">
        <v>278</v>
      </c>
      <c r="AM11" s="354" t="s">
        <v>279</v>
      </c>
      <c r="AN11" s="354" t="s">
        <v>280</v>
      </c>
      <c r="AO11" s="354" t="s">
        <v>281</v>
      </c>
      <c r="AP11" s="354" t="s">
        <v>282</v>
      </c>
      <c r="AQ11" s="354" t="s">
        <v>283</v>
      </c>
      <c r="AR11" s="601" t="s">
        <v>75</v>
      </c>
      <c r="AS11" s="603" t="s">
        <v>207</v>
      </c>
      <c r="AT11" s="374">
        <f>SUMIF($D$12:$AQ$12,"CLO1",$D$13:$AQ$13)</f>
        <v>0</v>
      </c>
      <c r="AU11" s="503">
        <f>SUMIF($D$12:$AQ$12,"CLO2",$D$13:$AQ$13)</f>
        <v>0</v>
      </c>
      <c r="AV11" s="504">
        <f>SUMIF($D$12:$AQ$12,"CLO3",$D$13:$AQ$13)</f>
        <v>0</v>
      </c>
      <c r="AW11" s="505">
        <f>SUMIF($D$12:$AQ$12,"CLO4",$D$13:$AQ$13)</f>
        <v>0</v>
      </c>
      <c r="AX11" s="506">
        <f>SUMIF($D$12:$AQ$12,"CLO5",$D$13:$AQ$13)</f>
        <v>0</v>
      </c>
      <c r="AY11" s="502">
        <f>SUMIF($D$12:$AQ$12,"CLO6",$D$13:$AQ$13)</f>
        <v>0</v>
      </c>
      <c r="AZ11" s="515">
        <f>SUMIF($D$12:$AQ$12,"CLO7",$D$13:$AQ$13)</f>
        <v>0</v>
      </c>
    </row>
    <row r="12" spans="1:52" ht="29.25" customHeight="1" x14ac:dyDescent="0.35">
      <c r="A12" s="596"/>
      <c r="B12" s="599"/>
      <c r="C12" s="300" t="s">
        <v>91</v>
      </c>
      <c r="D12" s="545"/>
      <c r="E12" s="532"/>
      <c r="F12" s="532"/>
      <c r="G12" s="532"/>
      <c r="H12" s="544"/>
      <c r="I12" s="532"/>
      <c r="J12" s="544"/>
      <c r="K12" s="532"/>
      <c r="L12" s="532"/>
      <c r="M12" s="532"/>
      <c r="N12" s="532"/>
      <c r="O12" s="544"/>
      <c r="P12" s="532"/>
      <c r="Q12" s="544"/>
      <c r="R12" s="532"/>
      <c r="S12" s="532"/>
      <c r="T12" s="532"/>
      <c r="U12" s="532"/>
      <c r="V12" s="544"/>
      <c r="W12" s="532"/>
      <c r="X12" s="544"/>
      <c r="Y12" s="532"/>
      <c r="Z12" s="532"/>
      <c r="AA12" s="532"/>
      <c r="AB12" s="532"/>
      <c r="AC12" s="544"/>
      <c r="AD12" s="532"/>
      <c r="AE12" s="544"/>
      <c r="AF12" s="532"/>
      <c r="AG12" s="532"/>
      <c r="AH12" s="532"/>
      <c r="AI12" s="544"/>
      <c r="AJ12" s="532"/>
      <c r="AK12" s="544"/>
      <c r="AL12" s="532"/>
      <c r="AM12" s="532"/>
      <c r="AN12" s="532"/>
      <c r="AO12" s="532"/>
      <c r="AP12" s="544"/>
      <c r="AQ12" s="532"/>
      <c r="AR12" s="602"/>
      <c r="AS12" s="604"/>
      <c r="AT12" s="375" t="s">
        <v>14</v>
      </c>
      <c r="AU12" s="297" t="s">
        <v>15</v>
      </c>
      <c r="AV12" s="298" t="s">
        <v>16</v>
      </c>
      <c r="AW12" s="299" t="s">
        <v>17</v>
      </c>
      <c r="AX12" s="482" t="s">
        <v>21</v>
      </c>
      <c r="AY12" s="488" t="s">
        <v>258</v>
      </c>
      <c r="AZ12" s="486" t="s">
        <v>259</v>
      </c>
    </row>
    <row r="13" spans="1:52" ht="29.25" customHeight="1" thickBot="1" x14ac:dyDescent="0.4">
      <c r="A13" s="597"/>
      <c r="B13" s="600"/>
      <c r="C13" s="344" t="s">
        <v>206</v>
      </c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339">
        <f t="shared" ref="AR13" si="0">SUM(D13:AQ13)</f>
        <v>0</v>
      </c>
      <c r="AS13" s="382" t="str">
        <f>IF(AR13=0,"0",AR13*'Lamp.A PB '!N8/('Lamp. B1 PA - OBJEKTIF'!AR13+'Lamp. B2 PA SUBJEKTIF'!AC14))</f>
        <v>0</v>
      </c>
      <c r="AT13" s="423" t="str">
        <f>IF(AR13=0,"0",$AT$11*AS13/AR13)</f>
        <v>0</v>
      </c>
      <c r="AU13" s="424" t="str">
        <f>IF(AR13=0,"0",$AU$11*AS13/AR13)</f>
        <v>0</v>
      </c>
      <c r="AV13" s="425" t="str">
        <f>IF(AR13=0,"0",$AV$11*AS13/AR13)</f>
        <v>0</v>
      </c>
      <c r="AW13" s="426" t="str">
        <f>IF(AR13=0,"0",$AW$11*AS13/AR13)</f>
        <v>0</v>
      </c>
      <c r="AX13" s="483" t="str">
        <f>IF(AR13=0,"0",$AX$11*AS13/AR13)</f>
        <v>0</v>
      </c>
      <c r="AY13" s="489" t="str">
        <f>IF(AR13=0,"0",$AY$11*AS13/AR13)</f>
        <v>0</v>
      </c>
      <c r="AZ13" s="487" t="str">
        <f>IF(AR13=0,"0",$AZ$11*AS13/AR13)</f>
        <v>0</v>
      </c>
    </row>
    <row r="14" spans="1:52" ht="29.25" customHeight="1" x14ac:dyDescent="0.35">
      <c r="A14" s="340">
        <v>1</v>
      </c>
      <c r="B14" s="341" t="str">
        <f>IF('Lamp.A PB '!B15="","",'Lamp.A PB '!B15)</f>
        <v/>
      </c>
      <c r="C14" s="341" t="str">
        <f>IF('Lamp.A PB '!C15="","",'Lamp.A PB '!C15)</f>
        <v/>
      </c>
      <c r="D14" s="341"/>
      <c r="E14" s="341" t="str">
        <f>IF('Lamp.A PB '!E15="","",'Lamp.A PB '!E15)</f>
        <v/>
      </c>
      <c r="F14" s="341" t="str">
        <f>IF('Lamp.A PB '!F15="","",'Lamp.A PB '!F15)</f>
        <v/>
      </c>
      <c r="G14" s="341" t="str">
        <f>IF('Lamp.A PB '!G15="","",'Lamp.A PB '!G15)</f>
        <v/>
      </c>
      <c r="H14" s="341" t="str">
        <f>IF('Lamp.A PB '!H15="","",'Lamp.A PB '!H15)</f>
        <v/>
      </c>
      <c r="I14" s="341" t="str">
        <f>IF('Lamp.A PB '!I15="","",'Lamp.A PB '!I15)</f>
        <v/>
      </c>
      <c r="J14" s="341" t="str">
        <f>IF('Lamp.A PB '!J15="","",'Lamp.A PB '!J15)</f>
        <v/>
      </c>
      <c r="K14" s="341" t="str">
        <f>IF('Lamp.A PB '!K15="","",'Lamp.A PB '!K15)</f>
        <v/>
      </c>
      <c r="L14" s="341" t="str">
        <f>IF('Lamp.A PB '!L15="","",'Lamp.A PB '!L15)</f>
        <v/>
      </c>
      <c r="M14" s="341" t="str">
        <f>IF('Lamp.A PB '!M15="","",'Lamp.A PB '!M15)</f>
        <v/>
      </c>
      <c r="N14" s="341" t="str">
        <f>IF('Lamp.A PB '!N15="","",'Lamp.A PB '!N15)</f>
        <v/>
      </c>
      <c r="O14" s="341" t="str">
        <f>IF('Lamp.A PB '!O15="","",'Lamp.A PB '!O15)</f>
        <v/>
      </c>
      <c r="P14" s="341" t="str">
        <f>IF('Lamp.A PB '!P15="","",'Lamp.A PB '!P15)</f>
        <v/>
      </c>
      <c r="Q14" s="341" t="str">
        <f>IF('Lamp.A PB '!Q15="","",'Lamp.A PB '!Q15)</f>
        <v/>
      </c>
      <c r="R14" s="341" t="str">
        <f>IF('Lamp.A PB '!R15="","",'Lamp.A PB '!R15)</f>
        <v/>
      </c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343"/>
      <c r="AO14" s="55"/>
      <c r="AP14" s="322"/>
      <c r="AQ14" s="343"/>
      <c r="AR14" s="322">
        <f>SUM(D14:AQ14)</f>
        <v>0</v>
      </c>
      <c r="AS14" s="359" t="str">
        <f>IF($AR$13=0,"0", AR14*$AS$13/$AR$13)</f>
        <v>0</v>
      </c>
      <c r="AT14" s="395">
        <f>ROUND(IF(AR14=0,"0",SUMIF($D$12:$AQ$12,"CLO1",D14:AQ14)*AS14/AR14),1)</f>
        <v>0</v>
      </c>
      <c r="AU14" s="395">
        <f>ROUND(IF(AR14=0,"0",SUMIF($D$12:$AQ$12,"CLO2",D14:AQ14)*AS14/AR14),1)</f>
        <v>0</v>
      </c>
      <c r="AV14" s="395">
        <f>ROUND(IF(AR14=0,"0",SUMIF($D$12:$AQ$12,"CLO3",D14:AQ14)*AS14/AR14),1)</f>
        <v>0</v>
      </c>
      <c r="AW14" s="347">
        <f>ROUND(IF(AR14=0,"0",SUMIF($D$12:$AQ$12,"CLO4",D14:AQ14)*AS14/AR14),1)</f>
        <v>0</v>
      </c>
      <c r="AX14" s="472">
        <f>ROUND(IF(AR14=0,"0",SUMIF($D$12:$AQ$12,"CLO5",D14:AQ14)*AS14/AR14),1)</f>
        <v>0</v>
      </c>
      <c r="AY14" s="347">
        <f>ROUND(IF(AR14=0,"0",SUMIF($D$12:$AQ$12,"CLO6",D14:AQ14)*AS14/AR14),1)</f>
        <v>0</v>
      </c>
      <c r="AZ14" s="471">
        <f>ROUND(IF(AR14=0,"0",SUMIF($D$12:$AQ$12,"CLO7",D14:AQ14)*AS14/AR14),1)</f>
        <v>0</v>
      </c>
    </row>
    <row r="15" spans="1:52" ht="29.25" customHeight="1" x14ac:dyDescent="0.35">
      <c r="A15" s="332">
        <v>2</v>
      </c>
      <c r="B15" s="341" t="str">
        <f>IF('Lamp.A PB '!B16="","",'Lamp.A PB '!B16)</f>
        <v/>
      </c>
      <c r="C15" s="341" t="str">
        <f>IF('Lamp.A PB '!C16="","",'Lamp.A PB '!C16)</f>
        <v/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322">
        <f t="shared" ref="AR15:AR48" si="1">SUM(D15:AQ15)</f>
        <v>0</v>
      </c>
      <c r="AS15" s="359" t="str">
        <f t="shared" ref="AS15:AS48" si="2">IF($AR$13=0,"0", AR15*$AS$13/$AR$13)</f>
        <v>0</v>
      </c>
      <c r="AT15" s="395">
        <f t="shared" ref="AT15:AT48" si="3">ROUND(IF(AR15=0,"0",SUMIF($D$12:$AQ$12,"CLO1",D15:AQ15)*AS15/AR15),1)</f>
        <v>0</v>
      </c>
      <c r="AU15" s="395">
        <f t="shared" ref="AU15:AU48" si="4">ROUND(IF(AR15=0,"0",SUMIF($D$12:$AQ$12,"CLO2",D15:AQ15)*AS15/AR15),1)</f>
        <v>0</v>
      </c>
      <c r="AV15" s="395">
        <f t="shared" ref="AV15:AV48" si="5">ROUND(IF(AR15=0,"0",SUMIF($D$12:$AQ$12,"CLO3",D15:AQ15)*AS15/AR15),1)</f>
        <v>0</v>
      </c>
      <c r="AW15" s="347">
        <f t="shared" ref="AW15:AW48" si="6">ROUND(IF(AR15=0,"0",SUMIF($D$12:$AQ$12,"CLO4",D15:AQ15)*AS15/AR15),1)</f>
        <v>0</v>
      </c>
      <c r="AX15" s="472">
        <f t="shared" ref="AX15:AX48" si="7">ROUND(IF(AR15=0,"0",SUMIF($D$12:$AQ$12,"CLO5",D15:AQ15)*AS15/AR15),1)</f>
        <v>0</v>
      </c>
      <c r="AY15" s="347">
        <f t="shared" ref="AY15:AY48" si="8">ROUND(IF(AR15=0,"0",SUMIF($D$12:$AQ$12,"CLO6",D15:AQ15)*AS15/AR15),1)</f>
        <v>0</v>
      </c>
      <c r="AZ15" s="471">
        <f t="shared" ref="AZ15:AZ48" si="9">ROUND(IF(AR15=0,"0",SUMIF($D$12:$AQ$12,"CLO7",D15:AQ15)*AS15/AR15),1)</f>
        <v>0</v>
      </c>
    </row>
    <row r="16" spans="1:52" ht="29.25" customHeight="1" x14ac:dyDescent="0.35">
      <c r="A16" s="332">
        <v>3</v>
      </c>
      <c r="B16" s="341" t="str">
        <f>IF('Lamp.A PB '!B17="","",'Lamp.A PB '!B17)</f>
        <v/>
      </c>
      <c r="C16" s="341" t="str">
        <f>IF('Lamp.A PB '!C17="","",'Lamp.A PB '!C17)</f>
        <v/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2"/>
      <c r="AQ16" s="55"/>
      <c r="AR16" s="322">
        <f t="shared" si="1"/>
        <v>0</v>
      </c>
      <c r="AS16" s="359" t="str">
        <f t="shared" si="2"/>
        <v>0</v>
      </c>
      <c r="AT16" s="395">
        <f t="shared" si="3"/>
        <v>0</v>
      </c>
      <c r="AU16" s="395">
        <f t="shared" si="4"/>
        <v>0</v>
      </c>
      <c r="AV16" s="395">
        <f t="shared" si="5"/>
        <v>0</v>
      </c>
      <c r="AW16" s="347">
        <f t="shared" si="6"/>
        <v>0</v>
      </c>
      <c r="AX16" s="472">
        <f t="shared" si="7"/>
        <v>0</v>
      </c>
      <c r="AY16" s="347">
        <f t="shared" si="8"/>
        <v>0</v>
      </c>
      <c r="AZ16" s="471">
        <f t="shared" si="9"/>
        <v>0</v>
      </c>
    </row>
    <row r="17" spans="1:52" ht="29.25" customHeight="1" x14ac:dyDescent="0.35">
      <c r="A17" s="332">
        <v>4</v>
      </c>
      <c r="B17" s="341" t="str">
        <f>IF('Lamp.A PB '!B18="","",'Lamp.A PB '!B18)</f>
        <v/>
      </c>
      <c r="C17" s="341" t="str">
        <f>IF('Lamp.A PB '!C18="","",'Lamp.A PB '!C18)</f>
        <v/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322">
        <f t="shared" si="1"/>
        <v>0</v>
      </c>
      <c r="AS17" s="359" t="str">
        <f t="shared" si="2"/>
        <v>0</v>
      </c>
      <c r="AT17" s="395">
        <f t="shared" si="3"/>
        <v>0</v>
      </c>
      <c r="AU17" s="395">
        <f t="shared" si="4"/>
        <v>0</v>
      </c>
      <c r="AV17" s="395">
        <f t="shared" si="5"/>
        <v>0</v>
      </c>
      <c r="AW17" s="347">
        <f t="shared" si="6"/>
        <v>0</v>
      </c>
      <c r="AX17" s="472">
        <f t="shared" si="7"/>
        <v>0</v>
      </c>
      <c r="AY17" s="347">
        <f t="shared" si="8"/>
        <v>0</v>
      </c>
      <c r="AZ17" s="471">
        <f t="shared" si="9"/>
        <v>0</v>
      </c>
    </row>
    <row r="18" spans="1:52" ht="29.25" customHeight="1" x14ac:dyDescent="0.35">
      <c r="A18" s="332">
        <v>5</v>
      </c>
      <c r="B18" s="341" t="str">
        <f>IF('Lamp.A PB '!B19="","",'Lamp.A PB '!B19)</f>
        <v/>
      </c>
      <c r="C18" s="341" t="str">
        <f>IF('Lamp.A PB '!C19="","",'Lamp.A PB '!C19)</f>
        <v/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322">
        <f t="shared" si="1"/>
        <v>0</v>
      </c>
      <c r="AS18" s="359" t="str">
        <f t="shared" si="2"/>
        <v>0</v>
      </c>
      <c r="AT18" s="395">
        <f t="shared" si="3"/>
        <v>0</v>
      </c>
      <c r="AU18" s="395">
        <f t="shared" si="4"/>
        <v>0</v>
      </c>
      <c r="AV18" s="395">
        <f t="shared" si="5"/>
        <v>0</v>
      </c>
      <c r="AW18" s="347">
        <f t="shared" si="6"/>
        <v>0</v>
      </c>
      <c r="AX18" s="472">
        <f t="shared" si="7"/>
        <v>0</v>
      </c>
      <c r="AY18" s="347">
        <f t="shared" si="8"/>
        <v>0</v>
      </c>
      <c r="AZ18" s="471">
        <f t="shared" si="9"/>
        <v>0</v>
      </c>
    </row>
    <row r="19" spans="1:52" ht="29.25" customHeight="1" x14ac:dyDescent="0.35">
      <c r="A19" s="332">
        <v>6</v>
      </c>
      <c r="B19" s="341" t="str">
        <f>IF('Lamp.A PB '!B20="","",'Lamp.A PB '!B20)</f>
        <v/>
      </c>
      <c r="C19" s="341" t="str">
        <f>IF('Lamp.A PB '!C20="","",'Lamp.A PB '!C20)</f>
        <v/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322">
        <f t="shared" si="1"/>
        <v>0</v>
      </c>
      <c r="AS19" s="359" t="str">
        <f t="shared" si="2"/>
        <v>0</v>
      </c>
      <c r="AT19" s="395">
        <f t="shared" si="3"/>
        <v>0</v>
      </c>
      <c r="AU19" s="395">
        <f t="shared" si="4"/>
        <v>0</v>
      </c>
      <c r="AV19" s="395">
        <f t="shared" si="5"/>
        <v>0</v>
      </c>
      <c r="AW19" s="347">
        <f t="shared" si="6"/>
        <v>0</v>
      </c>
      <c r="AX19" s="472">
        <f t="shared" si="7"/>
        <v>0</v>
      </c>
      <c r="AY19" s="347">
        <f t="shared" si="8"/>
        <v>0</v>
      </c>
      <c r="AZ19" s="471">
        <f t="shared" si="9"/>
        <v>0</v>
      </c>
    </row>
    <row r="20" spans="1:52" ht="29.25" customHeight="1" x14ac:dyDescent="0.35">
      <c r="A20" s="332">
        <v>7</v>
      </c>
      <c r="B20" s="341" t="str">
        <f>IF('Lamp.A PB '!B21="","",'Lamp.A PB '!B21)</f>
        <v/>
      </c>
      <c r="C20" s="341" t="str">
        <f>IF('Lamp.A PB '!C21="","",'Lamp.A PB '!C21)</f>
        <v/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322">
        <f t="shared" si="1"/>
        <v>0</v>
      </c>
      <c r="AS20" s="359" t="str">
        <f t="shared" si="2"/>
        <v>0</v>
      </c>
      <c r="AT20" s="395">
        <f t="shared" si="3"/>
        <v>0</v>
      </c>
      <c r="AU20" s="395">
        <f t="shared" si="4"/>
        <v>0</v>
      </c>
      <c r="AV20" s="395">
        <f t="shared" si="5"/>
        <v>0</v>
      </c>
      <c r="AW20" s="347">
        <f t="shared" si="6"/>
        <v>0</v>
      </c>
      <c r="AX20" s="472">
        <f t="shared" si="7"/>
        <v>0</v>
      </c>
      <c r="AY20" s="347">
        <f t="shared" si="8"/>
        <v>0</v>
      </c>
      <c r="AZ20" s="471">
        <f t="shared" si="9"/>
        <v>0</v>
      </c>
    </row>
    <row r="21" spans="1:52" ht="29.25" customHeight="1" x14ac:dyDescent="0.35">
      <c r="A21" s="332">
        <v>8</v>
      </c>
      <c r="B21" s="341" t="str">
        <f>IF('Lamp.A PB '!B22="","",'Lamp.A PB '!B22)</f>
        <v/>
      </c>
      <c r="C21" s="341" t="str">
        <f>IF('Lamp.A PB '!C22="","",'Lamp.A PB '!C22)</f>
        <v/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322">
        <f t="shared" si="1"/>
        <v>0</v>
      </c>
      <c r="AS21" s="359" t="str">
        <f t="shared" si="2"/>
        <v>0</v>
      </c>
      <c r="AT21" s="395">
        <f t="shared" si="3"/>
        <v>0</v>
      </c>
      <c r="AU21" s="395">
        <f t="shared" si="4"/>
        <v>0</v>
      </c>
      <c r="AV21" s="395">
        <f t="shared" si="5"/>
        <v>0</v>
      </c>
      <c r="AW21" s="347">
        <f t="shared" si="6"/>
        <v>0</v>
      </c>
      <c r="AX21" s="472">
        <f t="shared" si="7"/>
        <v>0</v>
      </c>
      <c r="AY21" s="347">
        <f t="shared" si="8"/>
        <v>0</v>
      </c>
      <c r="AZ21" s="471">
        <f t="shared" si="9"/>
        <v>0</v>
      </c>
    </row>
    <row r="22" spans="1:52" ht="29.25" customHeight="1" x14ac:dyDescent="0.35">
      <c r="A22" s="332">
        <v>9</v>
      </c>
      <c r="B22" s="341" t="str">
        <f>IF('Lamp.A PB '!B23="","",'Lamp.A PB '!B23)</f>
        <v/>
      </c>
      <c r="C22" s="341" t="str">
        <f>IF('Lamp.A PB '!C23="","",'Lamp.A PB '!C23)</f>
        <v/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322">
        <f t="shared" si="1"/>
        <v>0</v>
      </c>
      <c r="AS22" s="359" t="str">
        <f t="shared" si="2"/>
        <v>0</v>
      </c>
      <c r="AT22" s="395">
        <f t="shared" si="3"/>
        <v>0</v>
      </c>
      <c r="AU22" s="395">
        <f t="shared" si="4"/>
        <v>0</v>
      </c>
      <c r="AV22" s="395">
        <f t="shared" si="5"/>
        <v>0</v>
      </c>
      <c r="AW22" s="347">
        <f t="shared" si="6"/>
        <v>0</v>
      </c>
      <c r="AX22" s="472">
        <f t="shared" si="7"/>
        <v>0</v>
      </c>
      <c r="AY22" s="347">
        <f t="shared" si="8"/>
        <v>0</v>
      </c>
      <c r="AZ22" s="471">
        <f t="shared" si="9"/>
        <v>0</v>
      </c>
    </row>
    <row r="23" spans="1:52" ht="29.25" customHeight="1" x14ac:dyDescent="0.35">
      <c r="A23" s="332">
        <v>10</v>
      </c>
      <c r="B23" s="341" t="str">
        <f>IF('Lamp.A PB '!B24="","",'Lamp.A PB '!B24)</f>
        <v/>
      </c>
      <c r="C23" s="341" t="str">
        <f>IF('Lamp.A PB '!C24="","",'Lamp.A PB '!C24)</f>
        <v/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322">
        <f t="shared" si="1"/>
        <v>0</v>
      </c>
      <c r="AS23" s="359" t="str">
        <f t="shared" si="2"/>
        <v>0</v>
      </c>
      <c r="AT23" s="395">
        <f t="shared" si="3"/>
        <v>0</v>
      </c>
      <c r="AU23" s="395">
        <f t="shared" si="4"/>
        <v>0</v>
      </c>
      <c r="AV23" s="395">
        <f t="shared" si="5"/>
        <v>0</v>
      </c>
      <c r="AW23" s="347">
        <f t="shared" si="6"/>
        <v>0</v>
      </c>
      <c r="AX23" s="472">
        <f t="shared" si="7"/>
        <v>0</v>
      </c>
      <c r="AY23" s="347">
        <f t="shared" si="8"/>
        <v>0</v>
      </c>
      <c r="AZ23" s="471">
        <f t="shared" si="9"/>
        <v>0</v>
      </c>
    </row>
    <row r="24" spans="1:52" ht="29.25" customHeight="1" x14ac:dyDescent="0.35">
      <c r="A24" s="332">
        <v>11</v>
      </c>
      <c r="B24" s="341" t="str">
        <f>IF('Lamp.A PB '!B25="","",'Lamp.A PB '!B25)</f>
        <v/>
      </c>
      <c r="C24" s="341" t="str">
        <f>IF('Lamp.A PB '!C25="","",'Lamp.A PB '!C25)</f>
        <v/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322">
        <f t="shared" si="1"/>
        <v>0</v>
      </c>
      <c r="AS24" s="359" t="str">
        <f t="shared" si="2"/>
        <v>0</v>
      </c>
      <c r="AT24" s="395">
        <f t="shared" si="3"/>
        <v>0</v>
      </c>
      <c r="AU24" s="395">
        <f t="shared" si="4"/>
        <v>0</v>
      </c>
      <c r="AV24" s="395">
        <f t="shared" si="5"/>
        <v>0</v>
      </c>
      <c r="AW24" s="347">
        <f t="shared" si="6"/>
        <v>0</v>
      </c>
      <c r="AX24" s="472">
        <f t="shared" si="7"/>
        <v>0</v>
      </c>
      <c r="AY24" s="347">
        <f t="shared" si="8"/>
        <v>0</v>
      </c>
      <c r="AZ24" s="471">
        <f t="shared" si="9"/>
        <v>0</v>
      </c>
    </row>
    <row r="25" spans="1:52" ht="29.25" customHeight="1" x14ac:dyDescent="0.35">
      <c r="A25" s="332">
        <v>12</v>
      </c>
      <c r="B25" s="341" t="str">
        <f>IF('Lamp.A PB '!B26="","",'Lamp.A PB '!B26)</f>
        <v/>
      </c>
      <c r="C25" s="341" t="str">
        <f>IF('Lamp.A PB '!C26="","",'Lamp.A PB '!C26)</f>
        <v/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322">
        <f t="shared" si="1"/>
        <v>0</v>
      </c>
      <c r="AS25" s="359" t="str">
        <f t="shared" si="2"/>
        <v>0</v>
      </c>
      <c r="AT25" s="395">
        <f t="shared" si="3"/>
        <v>0</v>
      </c>
      <c r="AU25" s="395">
        <f t="shared" si="4"/>
        <v>0</v>
      </c>
      <c r="AV25" s="395">
        <f t="shared" si="5"/>
        <v>0</v>
      </c>
      <c r="AW25" s="347">
        <f t="shared" si="6"/>
        <v>0</v>
      </c>
      <c r="AX25" s="472">
        <f t="shared" si="7"/>
        <v>0</v>
      </c>
      <c r="AY25" s="347">
        <f t="shared" si="8"/>
        <v>0</v>
      </c>
      <c r="AZ25" s="471">
        <f t="shared" si="9"/>
        <v>0</v>
      </c>
    </row>
    <row r="26" spans="1:52" ht="29.25" customHeight="1" x14ac:dyDescent="0.35">
      <c r="A26" s="332">
        <v>13</v>
      </c>
      <c r="B26" s="341" t="str">
        <f>IF('Lamp.A PB '!B27="","",'Lamp.A PB '!B27)</f>
        <v/>
      </c>
      <c r="C26" s="341" t="str">
        <f>IF('Lamp.A PB '!C27="","",'Lamp.A PB '!C27)</f>
        <v/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322">
        <f t="shared" si="1"/>
        <v>0</v>
      </c>
      <c r="AS26" s="359" t="str">
        <f t="shared" si="2"/>
        <v>0</v>
      </c>
      <c r="AT26" s="395">
        <f t="shared" si="3"/>
        <v>0</v>
      </c>
      <c r="AU26" s="395">
        <f t="shared" si="4"/>
        <v>0</v>
      </c>
      <c r="AV26" s="395">
        <f t="shared" si="5"/>
        <v>0</v>
      </c>
      <c r="AW26" s="347">
        <f t="shared" si="6"/>
        <v>0</v>
      </c>
      <c r="AX26" s="472">
        <f t="shared" si="7"/>
        <v>0</v>
      </c>
      <c r="AY26" s="347">
        <f t="shared" si="8"/>
        <v>0</v>
      </c>
      <c r="AZ26" s="471">
        <f t="shared" si="9"/>
        <v>0</v>
      </c>
    </row>
    <row r="27" spans="1:52" ht="29.25" customHeight="1" x14ac:dyDescent="0.35">
      <c r="A27" s="332">
        <v>14</v>
      </c>
      <c r="B27" s="341" t="str">
        <f>IF('Lamp.A PB '!B28="","",'Lamp.A PB '!B28)</f>
        <v/>
      </c>
      <c r="C27" s="341" t="str">
        <f>IF('Lamp.A PB '!C28="","",'Lamp.A PB '!C28)</f>
        <v/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322">
        <f t="shared" si="1"/>
        <v>0</v>
      </c>
      <c r="AS27" s="359" t="str">
        <f t="shared" si="2"/>
        <v>0</v>
      </c>
      <c r="AT27" s="395">
        <f t="shared" si="3"/>
        <v>0</v>
      </c>
      <c r="AU27" s="395">
        <f t="shared" si="4"/>
        <v>0</v>
      </c>
      <c r="AV27" s="395">
        <f t="shared" si="5"/>
        <v>0</v>
      </c>
      <c r="AW27" s="347">
        <f t="shared" si="6"/>
        <v>0</v>
      </c>
      <c r="AX27" s="472">
        <f t="shared" si="7"/>
        <v>0</v>
      </c>
      <c r="AY27" s="347">
        <f t="shared" si="8"/>
        <v>0</v>
      </c>
      <c r="AZ27" s="471">
        <f t="shared" si="9"/>
        <v>0</v>
      </c>
    </row>
    <row r="28" spans="1:52" ht="29.25" customHeight="1" x14ac:dyDescent="0.35">
      <c r="A28" s="332">
        <v>15</v>
      </c>
      <c r="B28" s="341" t="str">
        <f>IF('Lamp.A PB '!B29="","",'Lamp.A PB '!B29)</f>
        <v/>
      </c>
      <c r="C28" s="341" t="str">
        <f>IF('Lamp.A PB '!C29="","",'Lamp.A PB '!C29)</f>
        <v/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322">
        <f t="shared" si="1"/>
        <v>0</v>
      </c>
      <c r="AS28" s="359" t="str">
        <f t="shared" si="2"/>
        <v>0</v>
      </c>
      <c r="AT28" s="395">
        <f t="shared" si="3"/>
        <v>0</v>
      </c>
      <c r="AU28" s="395">
        <f t="shared" si="4"/>
        <v>0</v>
      </c>
      <c r="AV28" s="395">
        <f t="shared" si="5"/>
        <v>0</v>
      </c>
      <c r="AW28" s="347">
        <f t="shared" si="6"/>
        <v>0</v>
      </c>
      <c r="AX28" s="472">
        <f t="shared" si="7"/>
        <v>0</v>
      </c>
      <c r="AY28" s="347">
        <f t="shared" si="8"/>
        <v>0</v>
      </c>
      <c r="AZ28" s="471">
        <f t="shared" si="9"/>
        <v>0</v>
      </c>
    </row>
    <row r="29" spans="1:52" ht="29.25" customHeight="1" x14ac:dyDescent="0.35">
      <c r="A29" s="332">
        <v>16</v>
      </c>
      <c r="B29" s="341" t="str">
        <f>IF('Lamp.A PB '!B30="","",'Lamp.A PB '!B30)</f>
        <v/>
      </c>
      <c r="C29" s="341" t="str">
        <f>IF('Lamp.A PB '!C30="","",'Lamp.A PB '!C30)</f>
        <v/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322">
        <f t="shared" si="1"/>
        <v>0</v>
      </c>
      <c r="AS29" s="359" t="str">
        <f t="shared" si="2"/>
        <v>0</v>
      </c>
      <c r="AT29" s="395">
        <f t="shared" si="3"/>
        <v>0</v>
      </c>
      <c r="AU29" s="395">
        <f t="shared" si="4"/>
        <v>0</v>
      </c>
      <c r="AV29" s="395">
        <f t="shared" si="5"/>
        <v>0</v>
      </c>
      <c r="AW29" s="347">
        <f t="shared" si="6"/>
        <v>0</v>
      </c>
      <c r="AX29" s="472">
        <f t="shared" si="7"/>
        <v>0</v>
      </c>
      <c r="AY29" s="347">
        <f t="shared" si="8"/>
        <v>0</v>
      </c>
      <c r="AZ29" s="471">
        <f t="shared" si="9"/>
        <v>0</v>
      </c>
    </row>
    <row r="30" spans="1:52" ht="29.25" customHeight="1" x14ac:dyDescent="0.35">
      <c r="A30" s="332">
        <v>17</v>
      </c>
      <c r="B30" s="341" t="str">
        <f>IF('Lamp.A PB '!B31="","",'Lamp.A PB '!B31)</f>
        <v/>
      </c>
      <c r="C30" s="341" t="str">
        <f>IF('Lamp.A PB '!C31="","",'Lamp.A PB '!C31)</f>
        <v/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322">
        <f t="shared" si="1"/>
        <v>0</v>
      </c>
      <c r="AS30" s="359" t="str">
        <f t="shared" si="2"/>
        <v>0</v>
      </c>
      <c r="AT30" s="395">
        <f t="shared" si="3"/>
        <v>0</v>
      </c>
      <c r="AU30" s="395">
        <f t="shared" si="4"/>
        <v>0</v>
      </c>
      <c r="AV30" s="395">
        <f t="shared" si="5"/>
        <v>0</v>
      </c>
      <c r="AW30" s="347">
        <f t="shared" si="6"/>
        <v>0</v>
      </c>
      <c r="AX30" s="472">
        <f t="shared" si="7"/>
        <v>0</v>
      </c>
      <c r="AY30" s="347">
        <f t="shared" si="8"/>
        <v>0</v>
      </c>
      <c r="AZ30" s="471">
        <f t="shared" si="9"/>
        <v>0</v>
      </c>
    </row>
    <row r="31" spans="1:52" ht="29.25" customHeight="1" x14ac:dyDescent="0.35">
      <c r="A31" s="332">
        <v>18</v>
      </c>
      <c r="B31" s="341" t="str">
        <f>IF('Lamp.A PB '!B32="","",'Lamp.A PB '!B32)</f>
        <v/>
      </c>
      <c r="C31" s="341" t="str">
        <f>IF('Lamp.A PB '!C32="","",'Lamp.A PB '!C32)</f>
        <v/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322">
        <f t="shared" si="1"/>
        <v>0</v>
      </c>
      <c r="AS31" s="359" t="str">
        <f t="shared" si="2"/>
        <v>0</v>
      </c>
      <c r="AT31" s="395">
        <f t="shared" si="3"/>
        <v>0</v>
      </c>
      <c r="AU31" s="395">
        <f t="shared" si="4"/>
        <v>0</v>
      </c>
      <c r="AV31" s="395">
        <f t="shared" si="5"/>
        <v>0</v>
      </c>
      <c r="AW31" s="347">
        <f t="shared" si="6"/>
        <v>0</v>
      </c>
      <c r="AX31" s="472">
        <f t="shared" si="7"/>
        <v>0</v>
      </c>
      <c r="AY31" s="347">
        <f t="shared" si="8"/>
        <v>0</v>
      </c>
      <c r="AZ31" s="471">
        <f t="shared" si="9"/>
        <v>0</v>
      </c>
    </row>
    <row r="32" spans="1:52" ht="29.25" customHeight="1" x14ac:dyDescent="0.35">
      <c r="A32" s="332">
        <v>19</v>
      </c>
      <c r="B32" s="341" t="str">
        <f>IF('Lamp.A PB '!B33="","",'Lamp.A PB '!B33)</f>
        <v/>
      </c>
      <c r="C32" s="341" t="str">
        <f>IF('Lamp.A PB '!C33="","",'Lamp.A PB '!C33)</f>
        <v/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322">
        <f t="shared" si="1"/>
        <v>0</v>
      </c>
      <c r="AS32" s="359" t="str">
        <f t="shared" si="2"/>
        <v>0</v>
      </c>
      <c r="AT32" s="395">
        <f t="shared" si="3"/>
        <v>0</v>
      </c>
      <c r="AU32" s="395">
        <f t="shared" si="4"/>
        <v>0</v>
      </c>
      <c r="AV32" s="395">
        <f t="shared" si="5"/>
        <v>0</v>
      </c>
      <c r="AW32" s="347">
        <f t="shared" si="6"/>
        <v>0</v>
      </c>
      <c r="AX32" s="472">
        <f t="shared" si="7"/>
        <v>0</v>
      </c>
      <c r="AY32" s="347">
        <f t="shared" si="8"/>
        <v>0</v>
      </c>
      <c r="AZ32" s="471">
        <f t="shared" si="9"/>
        <v>0</v>
      </c>
    </row>
    <row r="33" spans="1:52" ht="29.25" customHeight="1" x14ac:dyDescent="0.35">
      <c r="A33" s="332">
        <v>20</v>
      </c>
      <c r="B33" s="341" t="str">
        <f>IF('Lamp.A PB '!B34="","",'Lamp.A PB '!B34)</f>
        <v/>
      </c>
      <c r="C33" s="341" t="str">
        <f>IF('Lamp.A PB '!C34="","",'Lamp.A PB '!C34)</f>
        <v/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322">
        <f t="shared" si="1"/>
        <v>0</v>
      </c>
      <c r="AS33" s="359" t="str">
        <f t="shared" si="2"/>
        <v>0</v>
      </c>
      <c r="AT33" s="395">
        <f t="shared" si="3"/>
        <v>0</v>
      </c>
      <c r="AU33" s="395">
        <f t="shared" si="4"/>
        <v>0</v>
      </c>
      <c r="AV33" s="395">
        <f t="shared" si="5"/>
        <v>0</v>
      </c>
      <c r="AW33" s="347">
        <f t="shared" si="6"/>
        <v>0</v>
      </c>
      <c r="AX33" s="472">
        <f t="shared" si="7"/>
        <v>0</v>
      </c>
      <c r="AY33" s="347">
        <f t="shared" si="8"/>
        <v>0</v>
      </c>
      <c r="AZ33" s="471">
        <f t="shared" si="9"/>
        <v>0</v>
      </c>
    </row>
    <row r="34" spans="1:52" ht="29.25" customHeight="1" x14ac:dyDescent="0.35">
      <c r="A34" s="332">
        <v>21</v>
      </c>
      <c r="B34" s="341" t="str">
        <f>IF('Lamp.A PB '!B35="","",'Lamp.A PB '!B35)</f>
        <v/>
      </c>
      <c r="C34" s="341" t="str">
        <f>IF('Lamp.A PB '!C35="","",'Lamp.A PB '!C35)</f>
        <v/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322">
        <f t="shared" si="1"/>
        <v>0</v>
      </c>
      <c r="AS34" s="359" t="str">
        <f t="shared" si="2"/>
        <v>0</v>
      </c>
      <c r="AT34" s="395">
        <f t="shared" si="3"/>
        <v>0</v>
      </c>
      <c r="AU34" s="395">
        <f t="shared" si="4"/>
        <v>0</v>
      </c>
      <c r="AV34" s="395">
        <f t="shared" si="5"/>
        <v>0</v>
      </c>
      <c r="AW34" s="347">
        <f t="shared" si="6"/>
        <v>0</v>
      </c>
      <c r="AX34" s="472">
        <f t="shared" si="7"/>
        <v>0</v>
      </c>
      <c r="AY34" s="347">
        <f t="shared" si="8"/>
        <v>0</v>
      </c>
      <c r="AZ34" s="471">
        <f t="shared" si="9"/>
        <v>0</v>
      </c>
    </row>
    <row r="35" spans="1:52" ht="29.25" customHeight="1" x14ac:dyDescent="0.35">
      <c r="A35" s="332">
        <v>22</v>
      </c>
      <c r="B35" s="341" t="str">
        <f>IF('Lamp.A PB '!B36="","",'Lamp.A PB '!B36)</f>
        <v/>
      </c>
      <c r="C35" s="341" t="str">
        <f>IF('Lamp.A PB '!C36="","",'Lamp.A PB '!C36)</f>
        <v/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322">
        <f t="shared" si="1"/>
        <v>0</v>
      </c>
      <c r="AS35" s="359" t="str">
        <f t="shared" si="2"/>
        <v>0</v>
      </c>
      <c r="AT35" s="395">
        <f t="shared" si="3"/>
        <v>0</v>
      </c>
      <c r="AU35" s="395">
        <f t="shared" si="4"/>
        <v>0</v>
      </c>
      <c r="AV35" s="395">
        <f t="shared" si="5"/>
        <v>0</v>
      </c>
      <c r="AW35" s="347">
        <f t="shared" si="6"/>
        <v>0</v>
      </c>
      <c r="AX35" s="472">
        <f t="shared" si="7"/>
        <v>0</v>
      </c>
      <c r="AY35" s="347">
        <f t="shared" si="8"/>
        <v>0</v>
      </c>
      <c r="AZ35" s="471">
        <f t="shared" si="9"/>
        <v>0</v>
      </c>
    </row>
    <row r="36" spans="1:52" ht="29.25" customHeight="1" x14ac:dyDescent="0.35">
      <c r="A36" s="332">
        <v>23</v>
      </c>
      <c r="B36" s="341" t="str">
        <f>IF('Lamp.A PB '!B37="","",'Lamp.A PB '!B37)</f>
        <v/>
      </c>
      <c r="C36" s="341" t="str">
        <f>IF('Lamp.A PB '!C37="","",'Lamp.A PB '!C37)</f>
        <v/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322">
        <f t="shared" si="1"/>
        <v>0</v>
      </c>
      <c r="AS36" s="359" t="str">
        <f t="shared" si="2"/>
        <v>0</v>
      </c>
      <c r="AT36" s="395">
        <f t="shared" si="3"/>
        <v>0</v>
      </c>
      <c r="AU36" s="395">
        <f t="shared" si="4"/>
        <v>0</v>
      </c>
      <c r="AV36" s="395">
        <f t="shared" si="5"/>
        <v>0</v>
      </c>
      <c r="AW36" s="347">
        <f t="shared" si="6"/>
        <v>0</v>
      </c>
      <c r="AX36" s="472">
        <f t="shared" si="7"/>
        <v>0</v>
      </c>
      <c r="AY36" s="347">
        <f t="shared" si="8"/>
        <v>0</v>
      </c>
      <c r="AZ36" s="471">
        <f t="shared" si="9"/>
        <v>0</v>
      </c>
    </row>
    <row r="37" spans="1:52" ht="29.25" customHeight="1" x14ac:dyDescent="0.35">
      <c r="A37" s="332">
        <v>24</v>
      </c>
      <c r="B37" s="341" t="str">
        <f>IF('Lamp.A PB '!B38="","",'Lamp.A PB '!B38)</f>
        <v/>
      </c>
      <c r="C37" s="341" t="str">
        <f>IF('Lamp.A PB '!C38="","",'Lamp.A PB '!C38)</f>
        <v/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322">
        <f t="shared" si="1"/>
        <v>0</v>
      </c>
      <c r="AS37" s="359" t="str">
        <f t="shared" si="2"/>
        <v>0</v>
      </c>
      <c r="AT37" s="395">
        <f t="shared" si="3"/>
        <v>0</v>
      </c>
      <c r="AU37" s="395">
        <f t="shared" si="4"/>
        <v>0</v>
      </c>
      <c r="AV37" s="395">
        <f t="shared" si="5"/>
        <v>0</v>
      </c>
      <c r="AW37" s="347">
        <f t="shared" si="6"/>
        <v>0</v>
      </c>
      <c r="AX37" s="472">
        <f t="shared" si="7"/>
        <v>0</v>
      </c>
      <c r="AY37" s="347">
        <f t="shared" si="8"/>
        <v>0</v>
      </c>
      <c r="AZ37" s="471">
        <f t="shared" si="9"/>
        <v>0</v>
      </c>
    </row>
    <row r="38" spans="1:52" ht="29.25" customHeight="1" x14ac:dyDescent="0.35">
      <c r="A38" s="332">
        <v>25</v>
      </c>
      <c r="B38" s="341" t="str">
        <f>IF('Lamp.A PB '!B39="","",'Lamp.A PB '!B39)</f>
        <v/>
      </c>
      <c r="C38" s="341" t="str">
        <f>IF('Lamp.A PB '!C39="","",'Lamp.A PB '!C39)</f>
        <v/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322">
        <f t="shared" si="1"/>
        <v>0</v>
      </c>
      <c r="AS38" s="359" t="str">
        <f t="shared" si="2"/>
        <v>0</v>
      </c>
      <c r="AT38" s="395">
        <f t="shared" si="3"/>
        <v>0</v>
      </c>
      <c r="AU38" s="395">
        <f t="shared" si="4"/>
        <v>0</v>
      </c>
      <c r="AV38" s="395">
        <f t="shared" si="5"/>
        <v>0</v>
      </c>
      <c r="AW38" s="347">
        <f t="shared" si="6"/>
        <v>0</v>
      </c>
      <c r="AX38" s="472">
        <f t="shared" si="7"/>
        <v>0</v>
      </c>
      <c r="AY38" s="347">
        <f t="shared" si="8"/>
        <v>0</v>
      </c>
      <c r="AZ38" s="471">
        <f t="shared" si="9"/>
        <v>0</v>
      </c>
    </row>
    <row r="39" spans="1:52" ht="29.25" customHeight="1" x14ac:dyDescent="0.35">
      <c r="A39" s="332">
        <v>26</v>
      </c>
      <c r="B39" s="341" t="str">
        <f>IF('Lamp.A PB '!B40="","",'Lamp.A PB '!B40)</f>
        <v/>
      </c>
      <c r="C39" s="341" t="str">
        <f>IF('Lamp.A PB '!C40="","",'Lamp.A PB '!C40)</f>
        <v/>
      </c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2"/>
      <c r="AQ39" s="55"/>
      <c r="AR39" s="322">
        <f t="shared" si="1"/>
        <v>0</v>
      </c>
      <c r="AS39" s="359" t="str">
        <f t="shared" si="2"/>
        <v>0</v>
      </c>
      <c r="AT39" s="395">
        <f t="shared" si="3"/>
        <v>0</v>
      </c>
      <c r="AU39" s="395">
        <f t="shared" si="4"/>
        <v>0</v>
      </c>
      <c r="AV39" s="395">
        <f t="shared" si="5"/>
        <v>0</v>
      </c>
      <c r="AW39" s="347">
        <f t="shared" si="6"/>
        <v>0</v>
      </c>
      <c r="AX39" s="472">
        <f t="shared" si="7"/>
        <v>0</v>
      </c>
      <c r="AY39" s="347">
        <f t="shared" si="8"/>
        <v>0</v>
      </c>
      <c r="AZ39" s="471">
        <f t="shared" si="9"/>
        <v>0</v>
      </c>
    </row>
    <row r="40" spans="1:52" ht="29.25" customHeight="1" x14ac:dyDescent="0.35">
      <c r="A40" s="332">
        <v>27</v>
      </c>
      <c r="B40" s="341" t="str">
        <f>IF('Lamp.A PB '!B41="","",'Lamp.A PB '!B41)</f>
        <v/>
      </c>
      <c r="C40" s="341" t="str">
        <f>IF('Lamp.A PB '!C41="","",'Lamp.A PB '!C41)</f>
        <v/>
      </c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2"/>
      <c r="AQ40" s="55"/>
      <c r="AR40" s="322">
        <f t="shared" si="1"/>
        <v>0</v>
      </c>
      <c r="AS40" s="359" t="str">
        <f t="shared" si="2"/>
        <v>0</v>
      </c>
      <c r="AT40" s="395">
        <f t="shared" si="3"/>
        <v>0</v>
      </c>
      <c r="AU40" s="395">
        <f t="shared" si="4"/>
        <v>0</v>
      </c>
      <c r="AV40" s="395">
        <f t="shared" si="5"/>
        <v>0</v>
      </c>
      <c r="AW40" s="347">
        <f t="shared" si="6"/>
        <v>0</v>
      </c>
      <c r="AX40" s="472">
        <f t="shared" si="7"/>
        <v>0</v>
      </c>
      <c r="AY40" s="347">
        <f t="shared" si="8"/>
        <v>0</v>
      </c>
      <c r="AZ40" s="471">
        <f t="shared" si="9"/>
        <v>0</v>
      </c>
    </row>
    <row r="41" spans="1:52" ht="29.25" customHeight="1" x14ac:dyDescent="0.35">
      <c r="A41" s="332">
        <v>28</v>
      </c>
      <c r="B41" s="341" t="str">
        <f>IF('Lamp.A PB '!B42="","",'Lamp.A PB '!B42)</f>
        <v/>
      </c>
      <c r="C41" s="341" t="str">
        <f>IF('Lamp.A PB '!C42="","",'Lamp.A PB '!C42)</f>
        <v/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2"/>
      <c r="AQ41" s="55"/>
      <c r="AR41" s="322">
        <f t="shared" si="1"/>
        <v>0</v>
      </c>
      <c r="AS41" s="359" t="str">
        <f t="shared" si="2"/>
        <v>0</v>
      </c>
      <c r="AT41" s="395">
        <f t="shared" si="3"/>
        <v>0</v>
      </c>
      <c r="AU41" s="395">
        <f t="shared" si="4"/>
        <v>0</v>
      </c>
      <c r="AV41" s="395">
        <f t="shared" si="5"/>
        <v>0</v>
      </c>
      <c r="AW41" s="347">
        <f t="shared" si="6"/>
        <v>0</v>
      </c>
      <c r="AX41" s="472">
        <f t="shared" si="7"/>
        <v>0</v>
      </c>
      <c r="AY41" s="347">
        <f t="shared" si="8"/>
        <v>0</v>
      </c>
      <c r="AZ41" s="471">
        <f t="shared" si="9"/>
        <v>0</v>
      </c>
    </row>
    <row r="42" spans="1:52" ht="29.25" customHeight="1" x14ac:dyDescent="0.35">
      <c r="A42" s="332">
        <v>29</v>
      </c>
      <c r="B42" s="341" t="str">
        <f>IF('Lamp.A PB '!B43="","",'Lamp.A PB '!B43)</f>
        <v/>
      </c>
      <c r="C42" s="341" t="str">
        <f>IF('Lamp.A PB '!C43="","",'Lamp.A PB '!C43)</f>
        <v/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2"/>
      <c r="AQ42" s="55"/>
      <c r="AR42" s="322">
        <f t="shared" si="1"/>
        <v>0</v>
      </c>
      <c r="AS42" s="359" t="str">
        <f t="shared" si="2"/>
        <v>0</v>
      </c>
      <c r="AT42" s="395">
        <f t="shared" si="3"/>
        <v>0</v>
      </c>
      <c r="AU42" s="395">
        <f t="shared" si="4"/>
        <v>0</v>
      </c>
      <c r="AV42" s="395">
        <f t="shared" si="5"/>
        <v>0</v>
      </c>
      <c r="AW42" s="347">
        <f t="shared" si="6"/>
        <v>0</v>
      </c>
      <c r="AX42" s="472">
        <f t="shared" si="7"/>
        <v>0</v>
      </c>
      <c r="AY42" s="347">
        <f t="shared" si="8"/>
        <v>0</v>
      </c>
      <c r="AZ42" s="471">
        <f t="shared" si="9"/>
        <v>0</v>
      </c>
    </row>
    <row r="43" spans="1:52" ht="29.25" customHeight="1" x14ac:dyDescent="0.35">
      <c r="A43" s="332">
        <v>30</v>
      </c>
      <c r="B43" s="341" t="str">
        <f>IF('Lamp.A PB '!B44="","",'Lamp.A PB '!B44)</f>
        <v/>
      </c>
      <c r="C43" s="341" t="str">
        <f>IF('Lamp.A PB '!C44="","",'Lamp.A PB '!C44)</f>
        <v/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2"/>
      <c r="AQ43" s="55"/>
      <c r="AR43" s="322">
        <f t="shared" si="1"/>
        <v>0</v>
      </c>
      <c r="AS43" s="359" t="str">
        <f t="shared" si="2"/>
        <v>0</v>
      </c>
      <c r="AT43" s="395">
        <f t="shared" si="3"/>
        <v>0</v>
      </c>
      <c r="AU43" s="395">
        <f t="shared" si="4"/>
        <v>0</v>
      </c>
      <c r="AV43" s="395">
        <f t="shared" si="5"/>
        <v>0</v>
      </c>
      <c r="AW43" s="347">
        <f t="shared" si="6"/>
        <v>0</v>
      </c>
      <c r="AX43" s="472">
        <f t="shared" si="7"/>
        <v>0</v>
      </c>
      <c r="AY43" s="347">
        <f t="shared" si="8"/>
        <v>0</v>
      </c>
      <c r="AZ43" s="471">
        <f t="shared" si="9"/>
        <v>0</v>
      </c>
    </row>
    <row r="44" spans="1:52" ht="29.25" customHeight="1" x14ac:dyDescent="0.35">
      <c r="A44" s="332">
        <v>31</v>
      </c>
      <c r="B44" s="341" t="str">
        <f>IF('Lamp.A PB '!B45="","",'Lamp.A PB '!B45)</f>
        <v/>
      </c>
      <c r="C44" s="341" t="str">
        <f>IF('Lamp.A PB '!C45="","",'Lamp.A PB '!C45)</f>
        <v/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2"/>
      <c r="AQ44" s="55"/>
      <c r="AR44" s="322">
        <f t="shared" si="1"/>
        <v>0</v>
      </c>
      <c r="AS44" s="359" t="str">
        <f t="shared" si="2"/>
        <v>0</v>
      </c>
      <c r="AT44" s="395">
        <f t="shared" si="3"/>
        <v>0</v>
      </c>
      <c r="AU44" s="395">
        <f t="shared" si="4"/>
        <v>0</v>
      </c>
      <c r="AV44" s="395">
        <f t="shared" si="5"/>
        <v>0</v>
      </c>
      <c r="AW44" s="347">
        <f t="shared" si="6"/>
        <v>0</v>
      </c>
      <c r="AX44" s="472">
        <f t="shared" si="7"/>
        <v>0</v>
      </c>
      <c r="AY44" s="347">
        <f t="shared" si="8"/>
        <v>0</v>
      </c>
      <c r="AZ44" s="471">
        <f t="shared" si="9"/>
        <v>0</v>
      </c>
    </row>
    <row r="45" spans="1:52" ht="29.25" customHeight="1" x14ac:dyDescent="0.35">
      <c r="A45" s="332">
        <v>32</v>
      </c>
      <c r="B45" s="341" t="str">
        <f>IF('Lamp.A PB '!B46="","",'Lamp.A PB '!B46)</f>
        <v/>
      </c>
      <c r="C45" s="341" t="str">
        <f>IF('Lamp.A PB '!C46="","",'Lamp.A PB '!C46)</f>
        <v/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2"/>
      <c r="AQ45" s="55"/>
      <c r="AR45" s="322">
        <f t="shared" si="1"/>
        <v>0</v>
      </c>
      <c r="AS45" s="359" t="str">
        <f t="shared" si="2"/>
        <v>0</v>
      </c>
      <c r="AT45" s="395">
        <f t="shared" si="3"/>
        <v>0</v>
      </c>
      <c r="AU45" s="395">
        <f t="shared" si="4"/>
        <v>0</v>
      </c>
      <c r="AV45" s="395">
        <f t="shared" si="5"/>
        <v>0</v>
      </c>
      <c r="AW45" s="347">
        <f t="shared" si="6"/>
        <v>0</v>
      </c>
      <c r="AX45" s="472">
        <f t="shared" si="7"/>
        <v>0</v>
      </c>
      <c r="AY45" s="347">
        <f t="shared" si="8"/>
        <v>0</v>
      </c>
      <c r="AZ45" s="471">
        <f t="shared" si="9"/>
        <v>0</v>
      </c>
    </row>
    <row r="46" spans="1:52" ht="29.25" customHeight="1" x14ac:dyDescent="0.35">
      <c r="A46" s="332">
        <v>33</v>
      </c>
      <c r="B46" s="341" t="str">
        <f>IF('Lamp.A PB '!B47="","",'Lamp.A PB '!B47)</f>
        <v/>
      </c>
      <c r="C46" s="341" t="str">
        <f>IF('Lamp.A PB '!C47="","",'Lamp.A PB '!C47)</f>
        <v/>
      </c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2"/>
      <c r="AQ46" s="55"/>
      <c r="AR46" s="322">
        <f t="shared" si="1"/>
        <v>0</v>
      </c>
      <c r="AS46" s="359" t="str">
        <f t="shared" si="2"/>
        <v>0</v>
      </c>
      <c r="AT46" s="395">
        <f t="shared" si="3"/>
        <v>0</v>
      </c>
      <c r="AU46" s="395">
        <f t="shared" si="4"/>
        <v>0</v>
      </c>
      <c r="AV46" s="395">
        <f t="shared" si="5"/>
        <v>0</v>
      </c>
      <c r="AW46" s="347">
        <f t="shared" si="6"/>
        <v>0</v>
      </c>
      <c r="AX46" s="472">
        <f t="shared" si="7"/>
        <v>0</v>
      </c>
      <c r="AY46" s="347">
        <f t="shared" si="8"/>
        <v>0</v>
      </c>
      <c r="AZ46" s="471">
        <f t="shared" si="9"/>
        <v>0</v>
      </c>
    </row>
    <row r="47" spans="1:52" ht="29.25" customHeight="1" x14ac:dyDescent="0.35">
      <c r="A47" s="332">
        <v>34</v>
      </c>
      <c r="B47" s="341" t="str">
        <f>IF('Lamp.A PB '!B48="","",'Lamp.A PB '!B48)</f>
        <v/>
      </c>
      <c r="C47" s="341" t="str">
        <f>IF('Lamp.A PB '!C48="","",'Lamp.A PB '!C48)</f>
        <v/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2"/>
      <c r="AQ47" s="55"/>
      <c r="AR47" s="322">
        <f t="shared" si="1"/>
        <v>0</v>
      </c>
      <c r="AS47" s="359" t="str">
        <f t="shared" si="2"/>
        <v>0</v>
      </c>
      <c r="AT47" s="395">
        <f t="shared" si="3"/>
        <v>0</v>
      </c>
      <c r="AU47" s="395">
        <f t="shared" si="4"/>
        <v>0</v>
      </c>
      <c r="AV47" s="395">
        <f t="shared" si="5"/>
        <v>0</v>
      </c>
      <c r="AW47" s="347">
        <f t="shared" si="6"/>
        <v>0</v>
      </c>
      <c r="AX47" s="472">
        <f t="shared" si="7"/>
        <v>0</v>
      </c>
      <c r="AY47" s="347">
        <f t="shared" si="8"/>
        <v>0</v>
      </c>
      <c r="AZ47" s="471">
        <f t="shared" si="9"/>
        <v>0</v>
      </c>
    </row>
    <row r="48" spans="1:52" ht="29.25" customHeight="1" thickBot="1" x14ac:dyDescent="0.4">
      <c r="A48" s="332">
        <v>35</v>
      </c>
      <c r="B48" s="341" t="str">
        <f>IF('Lamp.A PB '!B49="","",'Lamp.A PB '!B49)</f>
        <v/>
      </c>
      <c r="C48" s="341" t="str">
        <f>IF('Lamp.A PB '!C49="","",'Lamp.A PB '!C49)</f>
        <v/>
      </c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56"/>
      <c r="S48" s="356"/>
      <c r="T48" s="356"/>
      <c r="U48" s="356"/>
      <c r="V48" s="356"/>
      <c r="W48" s="356"/>
      <c r="X48" s="356"/>
      <c r="Y48" s="356"/>
      <c r="Z48" s="356"/>
      <c r="AA48" s="356"/>
      <c r="AB48" s="356"/>
      <c r="AC48" s="356"/>
      <c r="AD48" s="356"/>
      <c r="AE48" s="356"/>
      <c r="AF48" s="356"/>
      <c r="AG48" s="356"/>
      <c r="AH48" s="356"/>
      <c r="AI48" s="356"/>
      <c r="AJ48" s="356"/>
      <c r="AK48" s="356"/>
      <c r="AL48" s="356"/>
      <c r="AM48" s="356"/>
      <c r="AN48" s="356"/>
      <c r="AO48" s="339"/>
      <c r="AP48" s="339"/>
      <c r="AQ48" s="339"/>
      <c r="AR48" s="322">
        <f t="shared" si="1"/>
        <v>0</v>
      </c>
      <c r="AS48" s="359" t="str">
        <f t="shared" si="2"/>
        <v>0</v>
      </c>
      <c r="AT48" s="395">
        <f t="shared" si="3"/>
        <v>0</v>
      </c>
      <c r="AU48" s="395">
        <f t="shared" si="4"/>
        <v>0</v>
      </c>
      <c r="AV48" s="395">
        <f t="shared" si="5"/>
        <v>0</v>
      </c>
      <c r="AW48" s="347">
        <f t="shared" si="6"/>
        <v>0</v>
      </c>
      <c r="AX48" s="472">
        <f t="shared" si="7"/>
        <v>0</v>
      </c>
      <c r="AY48" s="347">
        <f t="shared" si="8"/>
        <v>0</v>
      </c>
      <c r="AZ48" s="471">
        <f t="shared" si="9"/>
        <v>0</v>
      </c>
    </row>
    <row r="49" spans="1:52" ht="29.25" customHeight="1" thickBot="1" x14ac:dyDescent="0.4">
      <c r="A49" s="334" t="s">
        <v>89</v>
      </c>
      <c r="B49" s="335"/>
      <c r="C49" s="335"/>
      <c r="D49" s="337">
        <f>COUNTIF(D14:D48,"&gt;0")</f>
        <v>0</v>
      </c>
      <c r="E49" s="337">
        <f t="shared" ref="E49:AQ49" si="10">COUNTIF(E14:E48,"&gt;0")</f>
        <v>0</v>
      </c>
      <c r="F49" s="337">
        <f t="shared" si="10"/>
        <v>0</v>
      </c>
      <c r="G49" s="337">
        <f t="shared" si="10"/>
        <v>0</v>
      </c>
      <c r="H49" s="337">
        <f t="shared" si="10"/>
        <v>0</v>
      </c>
      <c r="I49" s="337">
        <f t="shared" si="10"/>
        <v>0</v>
      </c>
      <c r="J49" s="337">
        <f t="shared" si="10"/>
        <v>0</v>
      </c>
      <c r="K49" s="337">
        <f t="shared" si="10"/>
        <v>0</v>
      </c>
      <c r="L49" s="337">
        <f t="shared" si="10"/>
        <v>0</v>
      </c>
      <c r="M49" s="337">
        <f t="shared" si="10"/>
        <v>0</v>
      </c>
      <c r="N49" s="337">
        <f t="shared" si="10"/>
        <v>0</v>
      </c>
      <c r="O49" s="337">
        <f t="shared" si="10"/>
        <v>0</v>
      </c>
      <c r="P49" s="337">
        <f t="shared" si="10"/>
        <v>0</v>
      </c>
      <c r="Q49" s="337">
        <f t="shared" si="10"/>
        <v>0</v>
      </c>
      <c r="R49" s="337">
        <f t="shared" si="10"/>
        <v>0</v>
      </c>
      <c r="S49" s="337">
        <f t="shared" si="10"/>
        <v>0</v>
      </c>
      <c r="T49" s="337">
        <f t="shared" si="10"/>
        <v>0</v>
      </c>
      <c r="U49" s="337">
        <f t="shared" si="10"/>
        <v>0</v>
      </c>
      <c r="V49" s="337">
        <f t="shared" si="10"/>
        <v>0</v>
      </c>
      <c r="W49" s="337">
        <f t="shared" si="10"/>
        <v>0</v>
      </c>
      <c r="X49" s="337">
        <f t="shared" si="10"/>
        <v>0</v>
      </c>
      <c r="Y49" s="337">
        <f t="shared" si="10"/>
        <v>0</v>
      </c>
      <c r="Z49" s="337">
        <f t="shared" si="10"/>
        <v>0</v>
      </c>
      <c r="AA49" s="337">
        <f t="shared" si="10"/>
        <v>0</v>
      </c>
      <c r="AB49" s="337">
        <f t="shared" si="10"/>
        <v>0</v>
      </c>
      <c r="AC49" s="337">
        <f t="shared" si="10"/>
        <v>0</v>
      </c>
      <c r="AD49" s="337">
        <f t="shared" si="10"/>
        <v>0</v>
      </c>
      <c r="AE49" s="337">
        <f t="shared" si="10"/>
        <v>0</v>
      </c>
      <c r="AF49" s="337">
        <f t="shared" si="10"/>
        <v>0</v>
      </c>
      <c r="AG49" s="337">
        <f t="shared" si="10"/>
        <v>0</v>
      </c>
      <c r="AH49" s="337">
        <f t="shared" si="10"/>
        <v>0</v>
      </c>
      <c r="AI49" s="337">
        <f t="shared" si="10"/>
        <v>0</v>
      </c>
      <c r="AJ49" s="337">
        <f t="shared" si="10"/>
        <v>0</v>
      </c>
      <c r="AK49" s="337">
        <f t="shared" si="10"/>
        <v>0</v>
      </c>
      <c r="AL49" s="337">
        <f t="shared" si="10"/>
        <v>0</v>
      </c>
      <c r="AM49" s="337">
        <f t="shared" si="10"/>
        <v>0</v>
      </c>
      <c r="AN49" s="337">
        <f t="shared" si="10"/>
        <v>0</v>
      </c>
      <c r="AO49" s="337">
        <f t="shared" si="10"/>
        <v>0</v>
      </c>
      <c r="AP49" s="337">
        <f t="shared" si="10"/>
        <v>0</v>
      </c>
      <c r="AQ49" s="337">
        <f t="shared" si="10"/>
        <v>0</v>
      </c>
      <c r="AR49" s="352"/>
      <c r="AS49" s="352"/>
      <c r="AT49" s="376"/>
      <c r="AU49" s="348"/>
      <c r="AV49" s="348"/>
      <c r="AW49" s="348"/>
      <c r="AX49" s="484"/>
      <c r="AY49" s="348"/>
      <c r="AZ49" s="187"/>
    </row>
    <row r="50" spans="1:52" s="28" customFormat="1" ht="29.25" customHeight="1" thickBot="1" x14ac:dyDescent="0.4">
      <c r="A50" s="593" t="s">
        <v>92</v>
      </c>
      <c r="B50" s="594"/>
      <c r="C50" s="594"/>
      <c r="D50" s="336" t="e">
        <f>D49*100/(COUNTA($C$14:$C$48)-COUNTBLANK($C$14:$C$48))</f>
        <v>#DIV/0!</v>
      </c>
      <c r="E50" s="336" t="e">
        <f t="shared" ref="E50:AQ50" si="11">E49*100/(COUNTA($C$14:$C$48)-COUNTBLANK($C$14:$C$48))</f>
        <v>#DIV/0!</v>
      </c>
      <c r="F50" s="336" t="e">
        <f t="shared" si="11"/>
        <v>#DIV/0!</v>
      </c>
      <c r="G50" s="336" t="e">
        <f t="shared" si="11"/>
        <v>#DIV/0!</v>
      </c>
      <c r="H50" s="336" t="e">
        <f t="shared" si="11"/>
        <v>#DIV/0!</v>
      </c>
      <c r="I50" s="336" t="e">
        <f t="shared" si="11"/>
        <v>#DIV/0!</v>
      </c>
      <c r="J50" s="336" t="e">
        <f t="shared" si="11"/>
        <v>#DIV/0!</v>
      </c>
      <c r="K50" s="336" t="e">
        <f t="shared" si="11"/>
        <v>#DIV/0!</v>
      </c>
      <c r="L50" s="336" t="e">
        <f t="shared" si="11"/>
        <v>#DIV/0!</v>
      </c>
      <c r="M50" s="336" t="e">
        <f t="shared" si="11"/>
        <v>#DIV/0!</v>
      </c>
      <c r="N50" s="336" t="e">
        <f t="shared" si="11"/>
        <v>#DIV/0!</v>
      </c>
      <c r="O50" s="336" t="e">
        <f t="shared" si="11"/>
        <v>#DIV/0!</v>
      </c>
      <c r="P50" s="336" t="e">
        <f t="shared" si="11"/>
        <v>#DIV/0!</v>
      </c>
      <c r="Q50" s="336" t="e">
        <f t="shared" si="11"/>
        <v>#DIV/0!</v>
      </c>
      <c r="R50" s="336" t="e">
        <f t="shared" si="11"/>
        <v>#DIV/0!</v>
      </c>
      <c r="S50" s="336" t="e">
        <f t="shared" si="11"/>
        <v>#DIV/0!</v>
      </c>
      <c r="T50" s="336" t="e">
        <f t="shared" si="11"/>
        <v>#DIV/0!</v>
      </c>
      <c r="U50" s="336" t="e">
        <f t="shared" si="11"/>
        <v>#DIV/0!</v>
      </c>
      <c r="V50" s="336" t="e">
        <f t="shared" si="11"/>
        <v>#DIV/0!</v>
      </c>
      <c r="W50" s="336" t="e">
        <f t="shared" si="11"/>
        <v>#DIV/0!</v>
      </c>
      <c r="X50" s="336" t="e">
        <f t="shared" si="11"/>
        <v>#DIV/0!</v>
      </c>
      <c r="Y50" s="336" t="e">
        <f t="shared" si="11"/>
        <v>#DIV/0!</v>
      </c>
      <c r="Z50" s="336" t="e">
        <f t="shared" si="11"/>
        <v>#DIV/0!</v>
      </c>
      <c r="AA50" s="336" t="e">
        <f t="shared" si="11"/>
        <v>#DIV/0!</v>
      </c>
      <c r="AB50" s="336" t="e">
        <f t="shared" si="11"/>
        <v>#DIV/0!</v>
      </c>
      <c r="AC50" s="336" t="e">
        <f t="shared" si="11"/>
        <v>#DIV/0!</v>
      </c>
      <c r="AD50" s="336" t="e">
        <f t="shared" si="11"/>
        <v>#DIV/0!</v>
      </c>
      <c r="AE50" s="336" t="e">
        <f t="shared" si="11"/>
        <v>#DIV/0!</v>
      </c>
      <c r="AF50" s="336" t="e">
        <f t="shared" si="11"/>
        <v>#DIV/0!</v>
      </c>
      <c r="AG50" s="336" t="e">
        <f t="shared" si="11"/>
        <v>#DIV/0!</v>
      </c>
      <c r="AH50" s="336" t="e">
        <f t="shared" si="11"/>
        <v>#DIV/0!</v>
      </c>
      <c r="AI50" s="336" t="e">
        <f t="shared" si="11"/>
        <v>#DIV/0!</v>
      </c>
      <c r="AJ50" s="336" t="e">
        <f t="shared" si="11"/>
        <v>#DIV/0!</v>
      </c>
      <c r="AK50" s="336" t="e">
        <f t="shared" si="11"/>
        <v>#DIV/0!</v>
      </c>
      <c r="AL50" s="336" t="e">
        <f t="shared" si="11"/>
        <v>#DIV/0!</v>
      </c>
      <c r="AM50" s="336" t="e">
        <f t="shared" si="11"/>
        <v>#DIV/0!</v>
      </c>
      <c r="AN50" s="336" t="e">
        <f t="shared" si="11"/>
        <v>#DIV/0!</v>
      </c>
      <c r="AO50" s="336" t="e">
        <f t="shared" si="11"/>
        <v>#DIV/0!</v>
      </c>
      <c r="AP50" s="336" t="e">
        <f t="shared" si="11"/>
        <v>#DIV/0!</v>
      </c>
      <c r="AQ50" s="336" t="e">
        <f t="shared" si="11"/>
        <v>#DIV/0!</v>
      </c>
      <c r="AR50" s="353"/>
      <c r="AS50" s="353"/>
      <c r="AT50" s="377"/>
      <c r="AU50" s="317"/>
      <c r="AV50" s="317"/>
      <c r="AW50" s="317"/>
      <c r="AX50" s="485"/>
      <c r="AY50" s="317"/>
      <c r="AZ50" s="318"/>
    </row>
    <row r="51" spans="1:52" ht="12" customHeight="1" x14ac:dyDescent="0.35">
      <c r="A51" s="373"/>
      <c r="D51" s="69"/>
      <c r="E51" s="269"/>
      <c r="F51" s="269"/>
      <c r="G51" s="269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</row>
    <row r="52" spans="1:52" x14ac:dyDescent="0.35">
      <c r="A52" s="271"/>
      <c r="C52" s="118"/>
    </row>
    <row r="54" spans="1:52" ht="18.75" customHeight="1" x14ac:dyDescent="0.35"/>
    <row r="56" spans="1:52" x14ac:dyDescent="0.35"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</row>
    <row r="57" spans="1:52" x14ac:dyDescent="0.35">
      <c r="D57" s="237"/>
      <c r="AO57" s="273"/>
      <c r="AP57" s="273"/>
      <c r="AQ57" s="273"/>
      <c r="AR57" s="273"/>
      <c r="AS57" s="273"/>
    </row>
    <row r="58" spans="1:52" x14ac:dyDescent="0.35">
      <c r="D58" s="237"/>
      <c r="AO58" s="1"/>
      <c r="AP58" s="1"/>
      <c r="AQ58" s="1"/>
      <c r="AR58" s="1"/>
      <c r="AS58" s="1"/>
    </row>
    <row r="59" spans="1:52" x14ac:dyDescent="0.35">
      <c r="AO59" s="237"/>
      <c r="AP59" s="237"/>
      <c r="AQ59" s="237"/>
      <c r="AR59" s="237"/>
      <c r="AS59" s="237"/>
    </row>
  </sheetData>
  <dataConsolidate/>
  <mergeCells count="7">
    <mergeCell ref="A1:B1"/>
    <mergeCell ref="A50:C50"/>
    <mergeCell ref="A3:AX3"/>
    <mergeCell ref="A11:A13"/>
    <mergeCell ref="B11:B13"/>
    <mergeCell ref="AR11:AR12"/>
    <mergeCell ref="AS11:AS12"/>
  </mergeCells>
  <conditionalFormatting sqref="D15:AQ47 S14:AQ14">
    <cfRule type="cellIs" dxfId="33" priority="9" operator="greaterThan">
      <formula>2</formula>
    </cfRule>
  </conditionalFormatting>
  <conditionalFormatting sqref="D12:AQ12">
    <cfRule type="containsText" dxfId="32" priority="2" operator="containsText" text="CLO7">
      <formula>NOT(ISERROR(SEARCH("CLO7",D12)))</formula>
    </cfRule>
    <cfRule type="containsText" dxfId="31" priority="3" operator="containsText" text="CLO6">
      <formula>NOT(ISERROR(SEARCH("CLO6",D12)))</formula>
    </cfRule>
    <cfRule type="containsText" dxfId="30" priority="4" operator="containsText" text="CLO5">
      <formula>NOT(ISERROR(SEARCH("CLO5",D12)))</formula>
    </cfRule>
    <cfRule type="containsText" dxfId="29" priority="5" operator="containsText" text="CLO4">
      <formula>NOT(ISERROR(SEARCH("CLO4",D12)))</formula>
    </cfRule>
    <cfRule type="containsText" dxfId="28" priority="6" operator="containsText" text="CLO3">
      <formula>NOT(ISERROR(SEARCH("CLO3",D12)))</formula>
    </cfRule>
    <cfRule type="containsText" dxfId="27" priority="7" operator="containsText" text="CLO2">
      <formula>NOT(ISERROR(SEARCH("CLO2",D12)))</formula>
    </cfRule>
    <cfRule type="containsText" dxfId="26" priority="8" operator="containsText" text="CLO1">
      <formula>NOT(ISERROR(SEARCH("CLO1",D12)))</formula>
    </cfRule>
  </conditionalFormatting>
  <dataValidations count="1">
    <dataValidation type="list" allowBlank="1" showInputMessage="1" showErrorMessage="1" sqref="D12:AQ12" xr:uid="{00000000-0002-0000-0100-000000000000}">
      <formula1>$AT$12:$AZ$12</formula1>
    </dataValidation>
  </dataValidations>
  <pageMargins left="0.54" right="0.21" top="0.74803149606299202" bottom="0.74803149606299202" header="0.31496062992126" footer="0.31496062992126"/>
  <pageSetup paperSize="9" scale="29" fitToWidth="0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</sheetPr>
  <dimension ref="A1:AK55"/>
  <sheetViews>
    <sheetView showGridLines="0" view="pageBreakPreview" zoomScale="40" zoomScaleNormal="60" zoomScaleSheetLayoutView="40" zoomScalePageLayoutView="70" workbookViewId="0">
      <pane xSplit="3" ySplit="14" topLeftCell="D35" activePane="bottomRight" state="frozen"/>
      <selection pane="topRight" activeCell="D1" sqref="D1"/>
      <selection pane="bottomLeft" activeCell="A15" sqref="A15"/>
      <selection pane="bottomRight" activeCell="C40" sqref="C40"/>
    </sheetView>
  </sheetViews>
  <sheetFormatPr defaultColWidth="8.90625" defaultRowHeight="15.5" x14ac:dyDescent="0.35"/>
  <cols>
    <col min="1" max="1" width="4" style="60" bestFit="1" customWidth="1"/>
    <col min="2" max="2" width="17.90625" style="60" customWidth="1"/>
    <col min="3" max="3" width="39.90625" style="60" customWidth="1"/>
    <col min="4" max="28" width="7.26953125" style="60" customWidth="1"/>
    <col min="29" max="29" width="11" style="61" customWidth="1"/>
    <col min="30" max="30" width="13.453125" style="61" customWidth="1"/>
    <col min="31" max="37" width="8.08984375" style="60" customWidth="1"/>
    <col min="38" max="16384" width="8.90625" style="60"/>
  </cols>
  <sheetData>
    <row r="1" spans="1:37" x14ac:dyDescent="0.35">
      <c r="A1" s="573" t="s">
        <v>109</v>
      </c>
      <c r="B1" s="573"/>
      <c r="AI1" s="63"/>
    </row>
    <row r="3" spans="1:37" x14ac:dyDescent="0.35">
      <c r="A3" s="572" t="s">
        <v>110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72"/>
      <c r="AG3" s="572"/>
      <c r="AH3" s="572"/>
      <c r="AI3" s="572"/>
    </row>
    <row r="4" spans="1:37" x14ac:dyDescent="0.35">
      <c r="A4" s="74"/>
      <c r="B4" s="74"/>
      <c r="C4" s="74"/>
      <c r="D4" s="74"/>
      <c r="E4" s="74"/>
      <c r="F4" s="401"/>
      <c r="G4" s="74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74"/>
      <c r="T4" s="401"/>
      <c r="U4" s="401"/>
      <c r="V4" s="401"/>
      <c r="W4" s="74"/>
      <c r="X4" s="74"/>
      <c r="Y4" s="74"/>
      <c r="Z4" s="401"/>
      <c r="AA4" s="401"/>
      <c r="AB4" s="74"/>
      <c r="AC4" s="64"/>
      <c r="AD4" s="64"/>
    </row>
    <row r="5" spans="1:37" x14ac:dyDescent="0.35">
      <c r="A5" s="65" t="s">
        <v>70</v>
      </c>
      <c r="B5" s="65"/>
      <c r="C5" s="65" t="str">
        <f>'Lamp.A PB '!C6</f>
        <v>: SIJIL SISTEM KOMPUTER DAN RANGKAIAN</v>
      </c>
      <c r="D5" s="62"/>
      <c r="E5" s="74"/>
      <c r="F5" s="401"/>
      <c r="G5" s="74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74"/>
      <c r="T5" s="401"/>
      <c r="U5" s="401"/>
      <c r="V5" s="401"/>
      <c r="W5" s="74"/>
      <c r="X5" s="74"/>
      <c r="Y5" s="74"/>
      <c r="Z5" s="401"/>
      <c r="AA5" s="401"/>
      <c r="AB5" s="74"/>
      <c r="AC5" s="64"/>
      <c r="AD5" s="64"/>
    </row>
    <row r="6" spans="1:37" x14ac:dyDescent="0.35">
      <c r="A6" s="65" t="s">
        <v>71</v>
      </c>
      <c r="B6" s="65"/>
      <c r="C6" s="65" t="str">
        <f>'Lamp.A PB '!C7</f>
        <v>: SSM 1022</v>
      </c>
      <c r="D6" s="62"/>
      <c r="E6" s="74"/>
      <c r="F6" s="401"/>
      <c r="G6" s="74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74"/>
      <c r="T6" s="401"/>
      <c r="U6" s="401"/>
      <c r="V6" s="401"/>
      <c r="W6" s="74"/>
      <c r="X6" s="74"/>
      <c r="Y6" s="74"/>
      <c r="Z6" s="401"/>
      <c r="AA6" s="401"/>
      <c r="AB6" s="74"/>
      <c r="AC6" s="64"/>
      <c r="AD6" s="64"/>
    </row>
    <row r="7" spans="1:37" x14ac:dyDescent="0.35">
      <c r="A7" s="65" t="s">
        <v>18</v>
      </c>
      <c r="B7" s="65"/>
      <c r="C7" s="65" t="str">
        <f>'Lamp.A PB '!C8</f>
        <v>: MATEMATIK</v>
      </c>
      <c r="D7" s="62"/>
      <c r="E7" s="74"/>
      <c r="F7" s="401"/>
      <c r="G7" s="74"/>
      <c r="H7" s="530"/>
      <c r="I7" s="530"/>
      <c r="J7" s="530"/>
      <c r="K7" s="530"/>
      <c r="L7" s="530"/>
      <c r="M7" s="530"/>
      <c r="N7" s="530"/>
      <c r="O7" s="530"/>
      <c r="P7" s="530"/>
      <c r="Q7" s="530"/>
      <c r="R7" s="530"/>
      <c r="S7" s="74"/>
      <c r="T7" s="401"/>
      <c r="U7" s="401"/>
      <c r="V7" s="401"/>
      <c r="W7" s="74"/>
      <c r="X7" s="74"/>
      <c r="Y7" s="74"/>
      <c r="Z7" s="401"/>
      <c r="AA7" s="401"/>
      <c r="AB7" s="74"/>
      <c r="AC7" s="64"/>
      <c r="AD7" s="64"/>
    </row>
    <row r="8" spans="1:37" x14ac:dyDescent="0.35">
      <c r="A8" s="65" t="s">
        <v>72</v>
      </c>
      <c r="B8" s="65"/>
      <c r="C8" s="68" t="str">
        <f>'Lamp.A PB '!C9</f>
        <v>: NURUL HANANIE BINTI MAZLAN</v>
      </c>
      <c r="D8" s="62"/>
      <c r="E8" s="74"/>
      <c r="F8" s="401"/>
      <c r="G8" s="74"/>
      <c r="H8" s="530"/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74"/>
      <c r="T8" s="401"/>
      <c r="U8" s="401"/>
      <c r="V8" s="401"/>
      <c r="W8" s="74"/>
      <c r="X8" s="74"/>
      <c r="Y8" s="74"/>
      <c r="Z8" s="401"/>
      <c r="AA8" s="401"/>
      <c r="AB8" s="74"/>
      <c r="AC8" s="64"/>
      <c r="AD8" s="64"/>
    </row>
    <row r="9" spans="1:37" x14ac:dyDescent="0.35">
      <c r="A9" s="65" t="s">
        <v>73</v>
      </c>
      <c r="B9" s="65"/>
      <c r="C9" s="65" t="str">
        <f>'Lamp.A PB '!C10</f>
        <v>: SSK 1</v>
      </c>
      <c r="D9" s="62"/>
      <c r="E9" s="74"/>
      <c r="F9" s="401"/>
      <c r="G9" s="74"/>
      <c r="H9" s="530"/>
      <c r="I9" s="530"/>
      <c r="J9" s="530"/>
      <c r="K9" s="530"/>
      <c r="L9" s="530"/>
      <c r="M9" s="530"/>
      <c r="N9" s="530"/>
      <c r="O9" s="530"/>
      <c r="P9" s="530"/>
      <c r="Q9" s="530"/>
      <c r="R9" s="530"/>
      <c r="S9" s="74"/>
      <c r="T9" s="401"/>
      <c r="U9" s="401"/>
      <c r="V9" s="401"/>
      <c r="W9" s="74"/>
      <c r="X9" s="74"/>
      <c r="Y9" s="74"/>
      <c r="Z9" s="401"/>
      <c r="AA9" s="401"/>
      <c r="AB9" s="74"/>
      <c r="AC9" s="64"/>
      <c r="AD9" s="64"/>
    </row>
    <row r="10" spans="1:37" ht="16" thickBot="1" x14ac:dyDescent="0.4">
      <c r="A10" s="65"/>
      <c r="B10" s="65"/>
      <c r="C10" s="65"/>
      <c r="D10" s="62"/>
      <c r="E10" s="74"/>
      <c r="F10" s="401"/>
      <c r="G10" s="74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74"/>
      <c r="T10" s="401"/>
      <c r="U10" s="401"/>
      <c r="V10" s="401"/>
      <c r="W10" s="74"/>
      <c r="X10" s="74"/>
      <c r="Y10" s="74"/>
      <c r="Z10" s="401"/>
      <c r="AA10" s="401"/>
      <c r="AB10" s="74"/>
      <c r="AC10" s="64"/>
      <c r="AD10" s="64"/>
    </row>
    <row r="11" spans="1:37" ht="28.5" customHeight="1" x14ac:dyDescent="0.35">
      <c r="A11" s="595" t="s">
        <v>19</v>
      </c>
      <c r="B11" s="598" t="s">
        <v>20</v>
      </c>
      <c r="C11" s="621" t="s">
        <v>67</v>
      </c>
      <c r="D11" s="598"/>
      <c r="E11" s="598"/>
      <c r="F11" s="598"/>
      <c r="G11" s="598"/>
      <c r="H11" s="598"/>
      <c r="I11" s="598"/>
      <c r="J11" s="598"/>
      <c r="K11" s="598"/>
      <c r="L11" s="598"/>
      <c r="M11" s="619"/>
      <c r="N11" s="620"/>
      <c r="O11" s="620"/>
      <c r="P11" s="620"/>
      <c r="Q11" s="620"/>
      <c r="R11" s="531"/>
      <c r="S11" s="548"/>
      <c r="T11" s="548"/>
      <c r="U11" s="548"/>
      <c r="V11" s="548"/>
      <c r="W11" s="548"/>
      <c r="X11" s="549"/>
      <c r="Y11" s="549"/>
      <c r="Z11" s="549"/>
      <c r="AA11" s="549"/>
      <c r="AB11" s="549"/>
      <c r="AC11" s="601" t="s">
        <v>75</v>
      </c>
      <c r="AD11" s="603" t="s">
        <v>207</v>
      </c>
      <c r="AE11" s="609">
        <f>SUMIF($D$13:$AB$13,"CLO1",D14:AB14)</f>
        <v>0</v>
      </c>
      <c r="AF11" s="611">
        <f>SUMIF($D$13:$AB$13,"CLO2",D14:AB14)</f>
        <v>0</v>
      </c>
      <c r="AG11" s="613">
        <f>SUMIF($D$13:$AB$13,"CLO3",D14:AB14)</f>
        <v>0</v>
      </c>
      <c r="AH11" s="615">
        <f>SUMIF($D$13:$AB$13,"CLO4",D14:AB14)</f>
        <v>0</v>
      </c>
      <c r="AI11" s="617">
        <f>SUMIF($D$13:$AB$13,"CLO5",D14:AB14)</f>
        <v>0</v>
      </c>
      <c r="AJ11" s="605">
        <f>SUMIF($D$13:$AB$13,"CLO6",D14:AB14)</f>
        <v>0</v>
      </c>
      <c r="AK11" s="607">
        <f>SUMIF($D$13:$AB$13,"CLO7",D14:AB14)</f>
        <v>0</v>
      </c>
    </row>
    <row r="12" spans="1:37" ht="28.5" customHeight="1" x14ac:dyDescent="0.35">
      <c r="A12" s="596"/>
      <c r="B12" s="599"/>
      <c r="C12" s="622"/>
      <c r="D12" s="532"/>
      <c r="E12" s="532"/>
      <c r="F12" s="532"/>
      <c r="G12" s="532"/>
      <c r="H12" s="532"/>
      <c r="I12" s="532"/>
      <c r="J12" s="532"/>
      <c r="K12" s="532"/>
      <c r="L12" s="532"/>
      <c r="M12" s="291"/>
      <c r="N12" s="291"/>
      <c r="O12" s="291"/>
      <c r="P12" s="291"/>
      <c r="Q12" s="291"/>
      <c r="R12" s="532"/>
      <c r="S12" s="532"/>
      <c r="T12" s="532"/>
      <c r="U12" s="532"/>
      <c r="V12" s="532"/>
      <c r="W12" s="532"/>
      <c r="X12" s="291"/>
      <c r="Y12" s="291"/>
      <c r="Z12" s="291"/>
      <c r="AA12" s="291"/>
      <c r="AB12" s="291"/>
      <c r="AC12" s="602"/>
      <c r="AD12" s="604"/>
      <c r="AE12" s="610"/>
      <c r="AF12" s="612"/>
      <c r="AG12" s="614"/>
      <c r="AH12" s="616"/>
      <c r="AI12" s="618"/>
      <c r="AJ12" s="606"/>
      <c r="AK12" s="608"/>
    </row>
    <row r="13" spans="1:37" ht="28.5" customHeight="1" x14ac:dyDescent="0.35">
      <c r="A13" s="596"/>
      <c r="B13" s="599"/>
      <c r="C13" s="540" t="s">
        <v>91</v>
      </c>
      <c r="D13" s="546"/>
      <c r="E13" s="546"/>
      <c r="F13" s="546"/>
      <c r="G13" s="546"/>
      <c r="H13" s="543"/>
      <c r="I13" s="543"/>
      <c r="J13" s="543"/>
      <c r="K13" s="543"/>
      <c r="L13" s="543"/>
      <c r="M13" s="543"/>
      <c r="N13" s="543"/>
      <c r="O13" s="543"/>
      <c r="P13" s="547"/>
      <c r="Q13" s="543"/>
      <c r="R13" s="546"/>
      <c r="S13" s="543"/>
      <c r="T13" s="543"/>
      <c r="U13" s="543"/>
      <c r="V13" s="543"/>
      <c r="W13" s="543"/>
      <c r="X13" s="543"/>
      <c r="Y13" s="543"/>
      <c r="Z13" s="543"/>
      <c r="AA13" s="547"/>
      <c r="AB13" s="547"/>
      <c r="AC13" s="602"/>
      <c r="AD13" s="604"/>
      <c r="AE13" s="535" t="s">
        <v>14</v>
      </c>
      <c r="AF13" s="536" t="s">
        <v>15</v>
      </c>
      <c r="AG13" s="537" t="s">
        <v>16</v>
      </c>
      <c r="AH13" s="538" t="s">
        <v>17</v>
      </c>
      <c r="AI13" s="539" t="s">
        <v>21</v>
      </c>
      <c r="AJ13" s="533" t="s">
        <v>258</v>
      </c>
      <c r="AK13" s="534" t="s">
        <v>259</v>
      </c>
    </row>
    <row r="14" spans="1:37" ht="28.5" customHeight="1" thickBot="1" x14ac:dyDescent="0.4">
      <c r="A14" s="597"/>
      <c r="B14" s="600"/>
      <c r="C14" s="344" t="s">
        <v>206</v>
      </c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51">
        <f t="shared" ref="AC14:AC15" si="0">SUM(D14:AB14)</f>
        <v>0</v>
      </c>
      <c r="AD14" s="379" t="str">
        <f>IF(AC14=0,"0",AC14*'Lamp.A PB '!N8/('Lamp. B1 PA - OBJEKTIF'!AR13+'Lamp. B2 PA SUBJEKTIF'!AC14))</f>
        <v>0</v>
      </c>
      <c r="AE14" s="500" t="str">
        <f>IF(AC14=0,"0",$AE$11*AD14/AC14)</f>
        <v>0</v>
      </c>
      <c r="AF14" s="501" t="str">
        <f>IF(AC14=0,"0",$AF$11*AD14/AC14)</f>
        <v>0</v>
      </c>
      <c r="AG14" s="431" t="str">
        <f>IF(AC14=0,"0",$AG$11*AD14/AC14)</f>
        <v>0</v>
      </c>
      <c r="AH14" s="432" t="str">
        <f>IF(AC14=0,"0",$AH$11*AD14/AC14)</f>
        <v>0</v>
      </c>
      <c r="AI14" s="491" t="str">
        <f>IF(AC14=0,"0",$AI$11*AD14/AC14)</f>
        <v>0</v>
      </c>
      <c r="AJ14" s="478" t="str">
        <f>IF(AC14=0,"0",$AJ$11*AD14/AC14)</f>
        <v>0</v>
      </c>
      <c r="AK14" s="499" t="str">
        <f>IF(AC14=0,"0",$AK$11*AD14/AC14)</f>
        <v>0</v>
      </c>
    </row>
    <row r="15" spans="1:37" ht="28.5" customHeight="1" x14ac:dyDescent="0.35">
      <c r="A15" s="340">
        <v>1</v>
      </c>
      <c r="B15" s="341" t="str">
        <f>IF('Lamp.A PB '!B15="","",'Lamp.A PB '!B15)</f>
        <v/>
      </c>
      <c r="C15" s="341" t="str">
        <f>IF('Lamp.A PB '!C15="","",'Lamp.A PB '!C15)</f>
        <v/>
      </c>
      <c r="D15" s="322"/>
      <c r="E15" s="322"/>
      <c r="F15" s="322"/>
      <c r="G15" s="322"/>
      <c r="H15" s="343"/>
      <c r="I15" s="322"/>
      <c r="J15" s="343"/>
      <c r="K15" s="343"/>
      <c r="L15" s="322"/>
      <c r="M15" s="322"/>
      <c r="N15" s="322"/>
      <c r="O15" s="322"/>
      <c r="P15" s="343"/>
      <c r="Q15" s="322"/>
      <c r="R15" s="322"/>
      <c r="S15" s="343"/>
      <c r="T15" s="322"/>
      <c r="U15" s="343"/>
      <c r="V15" s="343"/>
      <c r="W15" s="322"/>
      <c r="X15" s="322"/>
      <c r="Y15" s="322"/>
      <c r="Z15" s="322"/>
      <c r="AA15" s="343"/>
      <c r="AB15" s="322"/>
      <c r="AC15" s="347">
        <f t="shared" si="0"/>
        <v>0</v>
      </c>
      <c r="AD15" s="347" t="str">
        <f>IF($AC$14=0,"0", AC15*$AD$14/$AC$14)</f>
        <v>0</v>
      </c>
      <c r="AE15" s="395">
        <f>ROUND(IF(AC15=0,"0",SUMIF($D$13:$AB$13,"CLO1",D15:AB15)*AD15/AC15),1)</f>
        <v>0</v>
      </c>
      <c r="AF15" s="347">
        <f>ROUND(IF(AC15=0,"0",SUMIF($D$13:$AB$13,"CLO2",D15:AB15)*AD15/AC15),1)</f>
        <v>0</v>
      </c>
      <c r="AG15" s="347">
        <f>ROUND(IF(AC15=0,"0",SUMIF($D$13:$AB$13,"CLO3",D15:AB15)*AD15/AC15),1)</f>
        <v>0</v>
      </c>
      <c r="AH15" s="347">
        <f>ROUND(IF(AC15=0,"0",SUMIF($D$13:$AB$13,"CLO4",D15:AB15)*AD15/AC15),1)</f>
        <v>0</v>
      </c>
      <c r="AI15" s="472">
        <f>ROUND(IF(AC15=0,"0",SUMIF($D$13:$AB$13,"CLO5",D15:AB15)*AD15/AC15),1)</f>
        <v>0</v>
      </c>
      <c r="AJ15" s="347">
        <f>ROUND(IF(AC15=0,"0",SUMIF($D$13:$AB$13,"CLO6",D15:AB15)*AD15/AC15),1)</f>
        <v>0</v>
      </c>
      <c r="AK15" s="471">
        <f>ROUND(IF(AC15=0,"0",SUMIF($D$13:$AB$13,"CLO7",D15:AB15)*AD15/AC15),1)</f>
        <v>0</v>
      </c>
    </row>
    <row r="16" spans="1:37" ht="28.5" customHeight="1" x14ac:dyDescent="0.35">
      <c r="A16" s="332">
        <v>2</v>
      </c>
      <c r="B16" s="341" t="str">
        <f>IF('Lamp.A PB '!B16="","",'Lamp.A PB '!B16)</f>
        <v/>
      </c>
      <c r="C16" s="341" t="str">
        <f>IF('Lamp.A PB '!C16="","",'Lamp.A PB '!C16)</f>
        <v/>
      </c>
      <c r="D16" s="2"/>
      <c r="E16" s="2"/>
      <c r="F16" s="2"/>
      <c r="G16" s="2"/>
      <c r="H16" s="55"/>
      <c r="I16" s="2"/>
      <c r="J16" s="55"/>
      <c r="K16" s="55"/>
      <c r="L16" s="2"/>
      <c r="M16" s="2"/>
      <c r="N16" s="2"/>
      <c r="O16" s="2"/>
      <c r="P16" s="55"/>
      <c r="Q16" s="2"/>
      <c r="R16" s="2"/>
      <c r="S16" s="55"/>
      <c r="T16" s="2"/>
      <c r="U16" s="55"/>
      <c r="V16" s="55"/>
      <c r="W16" s="2"/>
      <c r="X16" s="2"/>
      <c r="Y16" s="2"/>
      <c r="Z16" s="2"/>
      <c r="AA16" s="55"/>
      <c r="AB16" s="2"/>
      <c r="AC16" s="347">
        <f t="shared" ref="AC16:AC49" si="1">SUM(D16:AB16)</f>
        <v>0</v>
      </c>
      <c r="AD16" s="347" t="str">
        <f t="shared" ref="AD16:AD49" si="2">IF($AC$14=0,"0", AC16*$AD$14/$AC$14)</f>
        <v>0</v>
      </c>
      <c r="AE16" s="395">
        <f t="shared" ref="AE16:AE49" si="3">ROUND(IF(AC16=0,"0",SUMIF($D$13:$AB$13,"CLO1",D16:AB16)*AD16/AC16),1)</f>
        <v>0</v>
      </c>
      <c r="AF16" s="347">
        <f t="shared" ref="AF16:AF49" si="4">ROUND(IF(AC16=0,"0",SUMIF($D$13:$AB$13,"CLO2",D16:AB16)*AD16/AC16),1)</f>
        <v>0</v>
      </c>
      <c r="AG16" s="347">
        <f t="shared" ref="AG16:AG49" si="5">ROUND(IF(AC16=0,"0",SUMIF($D$13:$AB$13,"CLO3",D16:AB16)*AD16/AC16),1)</f>
        <v>0</v>
      </c>
      <c r="AH16" s="347">
        <f t="shared" ref="AH16:AH49" si="6">ROUND(IF(AC16=0,"0",SUMIF($D$13:$AB$13,"CLO4",D16:AB16)*AD16/AC16),1)</f>
        <v>0</v>
      </c>
      <c r="AI16" s="472">
        <f t="shared" ref="AI16:AI49" si="7">ROUND(IF(AC16=0,"0",SUMIF($D$13:$AB$13,"CLO5",D16:AB16)*AD16/AC16),1)</f>
        <v>0</v>
      </c>
      <c r="AJ16" s="347">
        <f t="shared" ref="AJ16:AJ49" si="8">ROUND(IF(AC16=0,"0",SUMIF($D$13:$AB$13,"CLO6",D16:AB16)*AD16/AC16),1)</f>
        <v>0</v>
      </c>
      <c r="AK16" s="471">
        <f t="shared" ref="AK16:AK49" si="9">ROUND(IF(AC16=0,"0",SUMIF($D$13:$AB$13,"CLO7",D16:AB16)*AD16/AC16),1)</f>
        <v>0</v>
      </c>
    </row>
    <row r="17" spans="1:37" ht="28.5" customHeight="1" x14ac:dyDescent="0.35">
      <c r="A17" s="332">
        <v>3</v>
      </c>
      <c r="B17" s="341" t="str">
        <f>IF('Lamp.A PB '!B17="","",'Lamp.A PB '!B17)</f>
        <v/>
      </c>
      <c r="C17" s="341" t="str">
        <f>IF('Lamp.A PB '!C17="","",'Lamp.A PB '!C17)</f>
        <v/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55"/>
      <c r="T17" s="2"/>
      <c r="U17" s="55"/>
      <c r="V17" s="55"/>
      <c r="W17" s="2"/>
      <c r="X17" s="2"/>
      <c r="Y17" s="2"/>
      <c r="Z17" s="2"/>
      <c r="AA17" s="55"/>
      <c r="AB17" s="2"/>
      <c r="AC17" s="347">
        <f t="shared" si="1"/>
        <v>0</v>
      </c>
      <c r="AD17" s="347" t="str">
        <f t="shared" si="2"/>
        <v>0</v>
      </c>
      <c r="AE17" s="395">
        <f t="shared" si="3"/>
        <v>0</v>
      </c>
      <c r="AF17" s="347">
        <f t="shared" si="4"/>
        <v>0</v>
      </c>
      <c r="AG17" s="347">
        <f t="shared" si="5"/>
        <v>0</v>
      </c>
      <c r="AH17" s="347">
        <f t="shared" si="6"/>
        <v>0</v>
      </c>
      <c r="AI17" s="472">
        <f t="shared" si="7"/>
        <v>0</v>
      </c>
      <c r="AJ17" s="347">
        <f t="shared" si="8"/>
        <v>0</v>
      </c>
      <c r="AK17" s="471">
        <f t="shared" si="9"/>
        <v>0</v>
      </c>
    </row>
    <row r="18" spans="1:37" ht="28.5" customHeight="1" x14ac:dyDescent="0.35">
      <c r="A18" s="332">
        <v>4</v>
      </c>
      <c r="B18" s="341" t="str">
        <f>IF('Lamp.A PB '!B18="","",'Lamp.A PB '!B18)</f>
        <v/>
      </c>
      <c r="C18" s="341" t="str">
        <f>IF('Lamp.A PB '!C18="","",'Lamp.A PB '!C18)</f>
        <v/>
      </c>
      <c r="D18" s="2"/>
      <c r="E18" s="2"/>
      <c r="F18" s="2"/>
      <c r="G18" s="2"/>
      <c r="H18" s="55"/>
      <c r="I18" s="2"/>
      <c r="J18" s="55"/>
      <c r="K18" s="55"/>
      <c r="L18" s="2"/>
      <c r="M18" s="2"/>
      <c r="N18" s="2"/>
      <c r="O18" s="2"/>
      <c r="P18" s="55"/>
      <c r="Q18" s="2"/>
      <c r="R18" s="2"/>
      <c r="S18" s="55"/>
      <c r="T18" s="2"/>
      <c r="U18" s="55"/>
      <c r="V18" s="55"/>
      <c r="W18" s="2"/>
      <c r="X18" s="2"/>
      <c r="Y18" s="2"/>
      <c r="Z18" s="2"/>
      <c r="AA18" s="55"/>
      <c r="AB18" s="2"/>
      <c r="AC18" s="347">
        <f t="shared" si="1"/>
        <v>0</v>
      </c>
      <c r="AD18" s="347" t="str">
        <f t="shared" si="2"/>
        <v>0</v>
      </c>
      <c r="AE18" s="395">
        <f t="shared" si="3"/>
        <v>0</v>
      </c>
      <c r="AF18" s="347">
        <f t="shared" si="4"/>
        <v>0</v>
      </c>
      <c r="AG18" s="347">
        <f t="shared" si="5"/>
        <v>0</v>
      </c>
      <c r="AH18" s="347">
        <f t="shared" si="6"/>
        <v>0</v>
      </c>
      <c r="AI18" s="472">
        <f t="shared" si="7"/>
        <v>0</v>
      </c>
      <c r="AJ18" s="347">
        <f t="shared" si="8"/>
        <v>0</v>
      </c>
      <c r="AK18" s="471">
        <f t="shared" si="9"/>
        <v>0</v>
      </c>
    </row>
    <row r="19" spans="1:37" ht="28.5" customHeight="1" x14ac:dyDescent="0.35">
      <c r="A19" s="332">
        <v>5</v>
      </c>
      <c r="B19" s="341" t="str">
        <f>IF('Lamp.A PB '!B19="","",'Lamp.A PB '!B19)</f>
        <v/>
      </c>
      <c r="C19" s="341" t="str">
        <f>IF('Lamp.A PB '!C19="","",'Lamp.A PB '!C19)</f>
        <v/>
      </c>
      <c r="D19" s="2"/>
      <c r="E19" s="2"/>
      <c r="F19" s="2"/>
      <c r="G19" s="2"/>
      <c r="H19" s="55"/>
      <c r="I19" s="2"/>
      <c r="J19" s="55"/>
      <c r="K19" s="55"/>
      <c r="L19" s="2"/>
      <c r="M19" s="2"/>
      <c r="N19" s="2"/>
      <c r="O19" s="2"/>
      <c r="P19" s="55"/>
      <c r="Q19" s="2"/>
      <c r="R19" s="2"/>
      <c r="S19" s="55"/>
      <c r="T19" s="2"/>
      <c r="U19" s="55"/>
      <c r="V19" s="55"/>
      <c r="W19" s="2"/>
      <c r="X19" s="2"/>
      <c r="Y19" s="2"/>
      <c r="Z19" s="2"/>
      <c r="AA19" s="55"/>
      <c r="AB19" s="2"/>
      <c r="AC19" s="347">
        <f t="shared" si="1"/>
        <v>0</v>
      </c>
      <c r="AD19" s="347" t="str">
        <f t="shared" si="2"/>
        <v>0</v>
      </c>
      <c r="AE19" s="395">
        <f t="shared" si="3"/>
        <v>0</v>
      </c>
      <c r="AF19" s="347">
        <f t="shared" si="4"/>
        <v>0</v>
      </c>
      <c r="AG19" s="347">
        <f t="shared" si="5"/>
        <v>0</v>
      </c>
      <c r="AH19" s="347">
        <f t="shared" si="6"/>
        <v>0</v>
      </c>
      <c r="AI19" s="472">
        <f t="shared" si="7"/>
        <v>0</v>
      </c>
      <c r="AJ19" s="347">
        <f t="shared" si="8"/>
        <v>0</v>
      </c>
      <c r="AK19" s="471">
        <f t="shared" si="9"/>
        <v>0</v>
      </c>
    </row>
    <row r="20" spans="1:37" ht="28.5" customHeight="1" x14ac:dyDescent="0.35">
      <c r="A20" s="332">
        <v>6</v>
      </c>
      <c r="B20" s="341" t="str">
        <f>IF('Lamp.A PB '!B20="","",'Lamp.A PB '!B20)</f>
        <v/>
      </c>
      <c r="C20" s="341" t="str">
        <f>IF('Lamp.A PB '!C20="","",'Lamp.A PB '!C20)</f>
        <v/>
      </c>
      <c r="D20" s="2"/>
      <c r="E20" s="2"/>
      <c r="F20" s="2"/>
      <c r="G20" s="2"/>
      <c r="H20" s="55"/>
      <c r="I20" s="2"/>
      <c r="J20" s="55"/>
      <c r="K20" s="55"/>
      <c r="L20" s="2"/>
      <c r="M20" s="2"/>
      <c r="N20" s="2"/>
      <c r="O20" s="2"/>
      <c r="P20" s="55"/>
      <c r="Q20" s="2"/>
      <c r="R20" s="2"/>
      <c r="S20" s="55"/>
      <c r="T20" s="2"/>
      <c r="U20" s="55"/>
      <c r="V20" s="55"/>
      <c r="W20" s="2"/>
      <c r="X20" s="2"/>
      <c r="Y20" s="2"/>
      <c r="Z20" s="2"/>
      <c r="AA20" s="55"/>
      <c r="AB20" s="2"/>
      <c r="AC20" s="347">
        <f t="shared" si="1"/>
        <v>0</v>
      </c>
      <c r="AD20" s="347" t="str">
        <f t="shared" si="2"/>
        <v>0</v>
      </c>
      <c r="AE20" s="395">
        <f t="shared" si="3"/>
        <v>0</v>
      </c>
      <c r="AF20" s="347">
        <f t="shared" si="4"/>
        <v>0</v>
      </c>
      <c r="AG20" s="347">
        <f t="shared" si="5"/>
        <v>0</v>
      </c>
      <c r="AH20" s="347">
        <f t="shared" si="6"/>
        <v>0</v>
      </c>
      <c r="AI20" s="472">
        <f t="shared" si="7"/>
        <v>0</v>
      </c>
      <c r="AJ20" s="347">
        <f t="shared" si="8"/>
        <v>0</v>
      </c>
      <c r="AK20" s="471">
        <f t="shared" si="9"/>
        <v>0</v>
      </c>
    </row>
    <row r="21" spans="1:37" ht="28.5" customHeight="1" x14ac:dyDescent="0.35">
      <c r="A21" s="332">
        <v>7</v>
      </c>
      <c r="B21" s="341" t="str">
        <f>IF('Lamp.A PB '!B21="","",'Lamp.A PB '!B21)</f>
        <v/>
      </c>
      <c r="C21" s="341" t="str">
        <f>IF('Lamp.A PB '!C21="","",'Lamp.A PB '!C21)</f>
        <v/>
      </c>
      <c r="D21" s="2"/>
      <c r="E21" s="2"/>
      <c r="F21" s="2"/>
      <c r="G21" s="2"/>
      <c r="H21" s="55"/>
      <c r="I21" s="2"/>
      <c r="J21" s="55"/>
      <c r="K21" s="55"/>
      <c r="L21" s="2"/>
      <c r="M21" s="2"/>
      <c r="N21" s="2"/>
      <c r="O21" s="2"/>
      <c r="P21" s="55"/>
      <c r="Q21" s="2"/>
      <c r="R21" s="2"/>
      <c r="S21" s="55"/>
      <c r="T21" s="2"/>
      <c r="U21" s="55"/>
      <c r="V21" s="55"/>
      <c r="W21" s="2"/>
      <c r="X21" s="2"/>
      <c r="Y21" s="2"/>
      <c r="Z21" s="2"/>
      <c r="AA21" s="55"/>
      <c r="AB21" s="2"/>
      <c r="AC21" s="347">
        <f t="shared" si="1"/>
        <v>0</v>
      </c>
      <c r="AD21" s="347" t="str">
        <f t="shared" si="2"/>
        <v>0</v>
      </c>
      <c r="AE21" s="395">
        <f t="shared" si="3"/>
        <v>0</v>
      </c>
      <c r="AF21" s="347">
        <f t="shared" si="4"/>
        <v>0</v>
      </c>
      <c r="AG21" s="347">
        <f t="shared" si="5"/>
        <v>0</v>
      </c>
      <c r="AH21" s="347">
        <f t="shared" si="6"/>
        <v>0</v>
      </c>
      <c r="AI21" s="472">
        <f t="shared" si="7"/>
        <v>0</v>
      </c>
      <c r="AJ21" s="347">
        <f t="shared" si="8"/>
        <v>0</v>
      </c>
      <c r="AK21" s="471">
        <f t="shared" si="9"/>
        <v>0</v>
      </c>
    </row>
    <row r="22" spans="1:37" ht="28.5" customHeight="1" x14ac:dyDescent="0.35">
      <c r="A22" s="332">
        <v>8</v>
      </c>
      <c r="B22" s="341" t="str">
        <f>IF('Lamp.A PB '!B22="","",'Lamp.A PB '!B22)</f>
        <v/>
      </c>
      <c r="C22" s="341" t="str">
        <f>IF('Lamp.A PB '!C22="","",'Lamp.A PB '!C22)</f>
        <v/>
      </c>
      <c r="D22" s="2"/>
      <c r="E22" s="2"/>
      <c r="F22" s="2"/>
      <c r="G22" s="2"/>
      <c r="H22" s="55"/>
      <c r="I22" s="2"/>
      <c r="J22" s="55"/>
      <c r="K22" s="55"/>
      <c r="L22" s="2"/>
      <c r="M22" s="2"/>
      <c r="N22" s="2"/>
      <c r="O22" s="2"/>
      <c r="P22" s="55"/>
      <c r="Q22" s="2"/>
      <c r="R22" s="2"/>
      <c r="S22" s="55"/>
      <c r="T22" s="2"/>
      <c r="U22" s="55"/>
      <c r="V22" s="55"/>
      <c r="W22" s="2"/>
      <c r="X22" s="2"/>
      <c r="Y22" s="2"/>
      <c r="Z22" s="2"/>
      <c r="AA22" s="55"/>
      <c r="AB22" s="2"/>
      <c r="AC22" s="347">
        <f t="shared" si="1"/>
        <v>0</v>
      </c>
      <c r="AD22" s="347" t="str">
        <f t="shared" si="2"/>
        <v>0</v>
      </c>
      <c r="AE22" s="395">
        <f t="shared" si="3"/>
        <v>0</v>
      </c>
      <c r="AF22" s="347">
        <f t="shared" si="4"/>
        <v>0</v>
      </c>
      <c r="AG22" s="347">
        <f t="shared" si="5"/>
        <v>0</v>
      </c>
      <c r="AH22" s="347">
        <f t="shared" si="6"/>
        <v>0</v>
      </c>
      <c r="AI22" s="472">
        <f t="shared" si="7"/>
        <v>0</v>
      </c>
      <c r="AJ22" s="347">
        <f t="shared" si="8"/>
        <v>0</v>
      </c>
      <c r="AK22" s="471">
        <f t="shared" si="9"/>
        <v>0</v>
      </c>
    </row>
    <row r="23" spans="1:37" ht="28.5" customHeight="1" x14ac:dyDescent="0.35">
      <c r="A23" s="332">
        <v>9</v>
      </c>
      <c r="B23" s="341" t="str">
        <f>IF('Lamp.A PB '!B23="","",'Lamp.A PB '!B23)</f>
        <v/>
      </c>
      <c r="C23" s="341" t="str">
        <f>IF('Lamp.A PB '!C23="","",'Lamp.A PB '!C23)</f>
        <v/>
      </c>
      <c r="D23" s="2"/>
      <c r="E23" s="2"/>
      <c r="F23" s="2"/>
      <c r="G23" s="2"/>
      <c r="H23" s="55"/>
      <c r="I23" s="2"/>
      <c r="J23" s="55"/>
      <c r="K23" s="55"/>
      <c r="L23" s="2"/>
      <c r="M23" s="2"/>
      <c r="N23" s="2"/>
      <c r="O23" s="2"/>
      <c r="P23" s="55"/>
      <c r="Q23" s="2"/>
      <c r="R23" s="2"/>
      <c r="S23" s="55"/>
      <c r="T23" s="2"/>
      <c r="U23" s="55"/>
      <c r="V23" s="55"/>
      <c r="W23" s="2"/>
      <c r="X23" s="2"/>
      <c r="Y23" s="2"/>
      <c r="Z23" s="2"/>
      <c r="AA23" s="55"/>
      <c r="AB23" s="2"/>
      <c r="AC23" s="347">
        <f t="shared" si="1"/>
        <v>0</v>
      </c>
      <c r="AD23" s="347" t="str">
        <f t="shared" si="2"/>
        <v>0</v>
      </c>
      <c r="AE23" s="395">
        <f t="shared" si="3"/>
        <v>0</v>
      </c>
      <c r="AF23" s="347">
        <f t="shared" si="4"/>
        <v>0</v>
      </c>
      <c r="AG23" s="347">
        <f t="shared" si="5"/>
        <v>0</v>
      </c>
      <c r="AH23" s="347">
        <f t="shared" si="6"/>
        <v>0</v>
      </c>
      <c r="AI23" s="472">
        <f t="shared" si="7"/>
        <v>0</v>
      </c>
      <c r="AJ23" s="347">
        <f t="shared" si="8"/>
        <v>0</v>
      </c>
      <c r="AK23" s="471">
        <f t="shared" si="9"/>
        <v>0</v>
      </c>
    </row>
    <row r="24" spans="1:37" ht="28.5" customHeight="1" x14ac:dyDescent="0.35">
      <c r="A24" s="332">
        <v>10</v>
      </c>
      <c r="B24" s="341" t="str">
        <f>IF('Lamp.A PB '!B24="","",'Lamp.A PB '!B24)</f>
        <v/>
      </c>
      <c r="C24" s="341" t="str">
        <f>IF('Lamp.A PB '!C24="","",'Lamp.A PB '!C24)</f>
        <v/>
      </c>
      <c r="D24" s="2"/>
      <c r="E24" s="2"/>
      <c r="F24" s="2"/>
      <c r="G24" s="2"/>
      <c r="H24" s="55"/>
      <c r="I24" s="2"/>
      <c r="J24" s="55"/>
      <c r="K24" s="55"/>
      <c r="L24" s="2"/>
      <c r="M24" s="2"/>
      <c r="N24" s="2"/>
      <c r="O24" s="2"/>
      <c r="P24" s="55"/>
      <c r="Q24" s="2"/>
      <c r="R24" s="2"/>
      <c r="S24" s="55"/>
      <c r="T24" s="2"/>
      <c r="U24" s="55"/>
      <c r="V24" s="55"/>
      <c r="W24" s="2"/>
      <c r="X24" s="2"/>
      <c r="Y24" s="2"/>
      <c r="Z24" s="2"/>
      <c r="AA24" s="55"/>
      <c r="AB24" s="2"/>
      <c r="AC24" s="347">
        <f t="shared" si="1"/>
        <v>0</v>
      </c>
      <c r="AD24" s="347" t="str">
        <f t="shared" si="2"/>
        <v>0</v>
      </c>
      <c r="AE24" s="395">
        <f t="shared" si="3"/>
        <v>0</v>
      </c>
      <c r="AF24" s="347">
        <f t="shared" si="4"/>
        <v>0</v>
      </c>
      <c r="AG24" s="347">
        <f t="shared" si="5"/>
        <v>0</v>
      </c>
      <c r="AH24" s="347">
        <f t="shared" si="6"/>
        <v>0</v>
      </c>
      <c r="AI24" s="472">
        <f t="shared" si="7"/>
        <v>0</v>
      </c>
      <c r="AJ24" s="347">
        <f t="shared" si="8"/>
        <v>0</v>
      </c>
      <c r="AK24" s="471">
        <f t="shared" si="9"/>
        <v>0</v>
      </c>
    </row>
    <row r="25" spans="1:37" ht="28.5" customHeight="1" x14ac:dyDescent="0.35">
      <c r="A25" s="332">
        <v>11</v>
      </c>
      <c r="B25" s="341" t="str">
        <f>IF('Lamp.A PB '!B25="","",'Lamp.A PB '!B25)</f>
        <v/>
      </c>
      <c r="C25" s="341" t="str">
        <f>IF('Lamp.A PB '!C25="","",'Lamp.A PB '!C25)</f>
        <v/>
      </c>
      <c r="D25" s="2"/>
      <c r="E25" s="2"/>
      <c r="F25" s="2"/>
      <c r="G25" s="2"/>
      <c r="H25" s="55"/>
      <c r="I25" s="2"/>
      <c r="J25" s="55"/>
      <c r="K25" s="55"/>
      <c r="L25" s="2"/>
      <c r="M25" s="2"/>
      <c r="N25" s="2"/>
      <c r="O25" s="2"/>
      <c r="P25" s="55"/>
      <c r="Q25" s="2"/>
      <c r="R25" s="2"/>
      <c r="S25" s="55"/>
      <c r="T25" s="2"/>
      <c r="U25" s="55"/>
      <c r="V25" s="55"/>
      <c r="W25" s="2"/>
      <c r="X25" s="2"/>
      <c r="Y25" s="2"/>
      <c r="Z25" s="2"/>
      <c r="AA25" s="55"/>
      <c r="AB25" s="2"/>
      <c r="AC25" s="347">
        <f t="shared" si="1"/>
        <v>0</v>
      </c>
      <c r="AD25" s="347" t="str">
        <f t="shared" si="2"/>
        <v>0</v>
      </c>
      <c r="AE25" s="395">
        <f t="shared" si="3"/>
        <v>0</v>
      </c>
      <c r="AF25" s="347">
        <f t="shared" si="4"/>
        <v>0</v>
      </c>
      <c r="AG25" s="347">
        <f t="shared" si="5"/>
        <v>0</v>
      </c>
      <c r="AH25" s="347">
        <f t="shared" si="6"/>
        <v>0</v>
      </c>
      <c r="AI25" s="472">
        <f t="shared" si="7"/>
        <v>0</v>
      </c>
      <c r="AJ25" s="347">
        <f t="shared" si="8"/>
        <v>0</v>
      </c>
      <c r="AK25" s="471">
        <f t="shared" si="9"/>
        <v>0</v>
      </c>
    </row>
    <row r="26" spans="1:37" ht="28.5" customHeight="1" x14ac:dyDescent="0.35">
      <c r="A26" s="332">
        <v>12</v>
      </c>
      <c r="B26" s="341" t="str">
        <f>IF('Lamp.A PB '!B26="","",'Lamp.A PB '!B26)</f>
        <v/>
      </c>
      <c r="C26" s="341" t="str">
        <f>IF('Lamp.A PB '!C26="","",'Lamp.A PB '!C26)</f>
        <v/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55"/>
      <c r="T26" s="2"/>
      <c r="U26" s="55"/>
      <c r="V26" s="55"/>
      <c r="W26" s="2"/>
      <c r="X26" s="2"/>
      <c r="Y26" s="2"/>
      <c r="Z26" s="2"/>
      <c r="AA26" s="55"/>
      <c r="AB26" s="2"/>
      <c r="AC26" s="347">
        <f t="shared" si="1"/>
        <v>0</v>
      </c>
      <c r="AD26" s="347" t="str">
        <f t="shared" si="2"/>
        <v>0</v>
      </c>
      <c r="AE26" s="395">
        <f t="shared" si="3"/>
        <v>0</v>
      </c>
      <c r="AF26" s="347">
        <f t="shared" si="4"/>
        <v>0</v>
      </c>
      <c r="AG26" s="347">
        <f t="shared" si="5"/>
        <v>0</v>
      </c>
      <c r="AH26" s="347">
        <f t="shared" si="6"/>
        <v>0</v>
      </c>
      <c r="AI26" s="472">
        <f t="shared" si="7"/>
        <v>0</v>
      </c>
      <c r="AJ26" s="347">
        <f t="shared" si="8"/>
        <v>0</v>
      </c>
      <c r="AK26" s="471">
        <f t="shared" si="9"/>
        <v>0</v>
      </c>
    </row>
    <row r="27" spans="1:37" ht="28.5" customHeight="1" x14ac:dyDescent="0.35">
      <c r="A27" s="332">
        <v>13</v>
      </c>
      <c r="B27" s="341" t="str">
        <f>IF('Lamp.A PB '!B27="","",'Lamp.A PB '!B27)</f>
        <v/>
      </c>
      <c r="C27" s="341" t="str">
        <f>IF('Lamp.A PB '!C27="","",'Lamp.A PB '!C27)</f>
        <v/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55"/>
      <c r="T27" s="2"/>
      <c r="U27" s="55"/>
      <c r="V27" s="55"/>
      <c r="W27" s="2"/>
      <c r="X27" s="2"/>
      <c r="Y27" s="2"/>
      <c r="Z27" s="2"/>
      <c r="AA27" s="55"/>
      <c r="AB27" s="2"/>
      <c r="AC27" s="347">
        <f t="shared" si="1"/>
        <v>0</v>
      </c>
      <c r="AD27" s="347" t="str">
        <f t="shared" si="2"/>
        <v>0</v>
      </c>
      <c r="AE27" s="395">
        <f t="shared" si="3"/>
        <v>0</v>
      </c>
      <c r="AF27" s="347">
        <f t="shared" si="4"/>
        <v>0</v>
      </c>
      <c r="AG27" s="347">
        <f t="shared" si="5"/>
        <v>0</v>
      </c>
      <c r="AH27" s="347">
        <f t="shared" si="6"/>
        <v>0</v>
      </c>
      <c r="AI27" s="472">
        <f t="shared" si="7"/>
        <v>0</v>
      </c>
      <c r="AJ27" s="347">
        <f t="shared" si="8"/>
        <v>0</v>
      </c>
      <c r="AK27" s="471">
        <f t="shared" si="9"/>
        <v>0</v>
      </c>
    </row>
    <row r="28" spans="1:37" ht="28.5" customHeight="1" x14ac:dyDescent="0.35">
      <c r="A28" s="332">
        <v>14</v>
      </c>
      <c r="B28" s="341" t="str">
        <f>IF('Lamp.A PB '!B28="","",'Lamp.A PB '!B28)</f>
        <v/>
      </c>
      <c r="C28" s="341" t="str">
        <f>IF('Lamp.A PB '!C28="","",'Lamp.A PB '!C28)</f>
        <v/>
      </c>
      <c r="D28" s="2"/>
      <c r="E28" s="2"/>
      <c r="F28" s="2"/>
      <c r="G28" s="2"/>
      <c r="H28" s="55"/>
      <c r="I28" s="2"/>
      <c r="J28" s="55"/>
      <c r="K28" s="55"/>
      <c r="L28" s="2"/>
      <c r="M28" s="2"/>
      <c r="N28" s="2"/>
      <c r="O28" s="2"/>
      <c r="P28" s="55"/>
      <c r="Q28" s="2"/>
      <c r="R28" s="2"/>
      <c r="S28" s="55"/>
      <c r="T28" s="2"/>
      <c r="U28" s="55"/>
      <c r="V28" s="55"/>
      <c r="W28" s="2"/>
      <c r="X28" s="2"/>
      <c r="Y28" s="2"/>
      <c r="Z28" s="2"/>
      <c r="AA28" s="55"/>
      <c r="AB28" s="2"/>
      <c r="AC28" s="347">
        <f t="shared" si="1"/>
        <v>0</v>
      </c>
      <c r="AD28" s="347" t="str">
        <f t="shared" si="2"/>
        <v>0</v>
      </c>
      <c r="AE28" s="395">
        <f t="shared" si="3"/>
        <v>0</v>
      </c>
      <c r="AF28" s="347">
        <f t="shared" si="4"/>
        <v>0</v>
      </c>
      <c r="AG28" s="347">
        <f t="shared" si="5"/>
        <v>0</v>
      </c>
      <c r="AH28" s="347">
        <f t="shared" si="6"/>
        <v>0</v>
      </c>
      <c r="AI28" s="472">
        <f t="shared" si="7"/>
        <v>0</v>
      </c>
      <c r="AJ28" s="347">
        <f t="shared" si="8"/>
        <v>0</v>
      </c>
      <c r="AK28" s="471">
        <f t="shared" si="9"/>
        <v>0</v>
      </c>
    </row>
    <row r="29" spans="1:37" ht="28.5" customHeight="1" x14ac:dyDescent="0.35">
      <c r="A29" s="332">
        <v>15</v>
      </c>
      <c r="B29" s="341" t="str">
        <f>IF('Lamp.A PB '!B29="","",'Lamp.A PB '!B29)</f>
        <v/>
      </c>
      <c r="C29" s="341" t="str">
        <f>IF('Lamp.A PB '!C29="","",'Lamp.A PB '!C29)</f>
        <v/>
      </c>
      <c r="D29" s="2"/>
      <c r="E29" s="2"/>
      <c r="F29" s="2"/>
      <c r="G29" s="2"/>
      <c r="H29" s="55"/>
      <c r="I29" s="2"/>
      <c r="J29" s="55"/>
      <c r="K29" s="55"/>
      <c r="L29" s="2"/>
      <c r="M29" s="2"/>
      <c r="N29" s="2"/>
      <c r="O29" s="2"/>
      <c r="P29" s="55"/>
      <c r="Q29" s="2"/>
      <c r="R29" s="2"/>
      <c r="S29" s="55"/>
      <c r="T29" s="2"/>
      <c r="U29" s="55"/>
      <c r="V29" s="55"/>
      <c r="W29" s="2"/>
      <c r="X29" s="2"/>
      <c r="Y29" s="2"/>
      <c r="Z29" s="2"/>
      <c r="AA29" s="55"/>
      <c r="AB29" s="2"/>
      <c r="AC29" s="347">
        <f t="shared" si="1"/>
        <v>0</v>
      </c>
      <c r="AD29" s="347" t="str">
        <f t="shared" si="2"/>
        <v>0</v>
      </c>
      <c r="AE29" s="395">
        <f t="shared" si="3"/>
        <v>0</v>
      </c>
      <c r="AF29" s="347">
        <f t="shared" si="4"/>
        <v>0</v>
      </c>
      <c r="AG29" s="347">
        <f t="shared" si="5"/>
        <v>0</v>
      </c>
      <c r="AH29" s="347">
        <f t="shared" si="6"/>
        <v>0</v>
      </c>
      <c r="AI29" s="472">
        <f t="shared" si="7"/>
        <v>0</v>
      </c>
      <c r="AJ29" s="347">
        <f t="shared" si="8"/>
        <v>0</v>
      </c>
      <c r="AK29" s="471">
        <f t="shared" si="9"/>
        <v>0</v>
      </c>
    </row>
    <row r="30" spans="1:37" ht="28.5" customHeight="1" x14ac:dyDescent="0.35">
      <c r="A30" s="332">
        <v>16</v>
      </c>
      <c r="B30" s="341" t="str">
        <f>IF('Lamp.A PB '!B30="","",'Lamp.A PB '!B30)</f>
        <v/>
      </c>
      <c r="C30" s="341"/>
      <c r="D30" s="2"/>
      <c r="E30" s="2"/>
      <c r="F30" s="2"/>
      <c r="G30" s="2"/>
      <c r="H30" s="55"/>
      <c r="I30" s="2"/>
      <c r="J30" s="55"/>
      <c r="K30" s="55"/>
      <c r="L30" s="2"/>
      <c r="M30" s="2"/>
      <c r="N30" s="2"/>
      <c r="O30" s="2"/>
      <c r="P30" s="55"/>
      <c r="Q30" s="2"/>
      <c r="R30" s="2"/>
      <c r="S30" s="55"/>
      <c r="T30" s="2"/>
      <c r="U30" s="55"/>
      <c r="V30" s="55"/>
      <c r="W30" s="2"/>
      <c r="X30" s="2"/>
      <c r="Y30" s="2"/>
      <c r="Z30" s="2"/>
      <c r="AA30" s="55"/>
      <c r="AB30" s="2"/>
      <c r="AC30" s="347">
        <f t="shared" si="1"/>
        <v>0</v>
      </c>
      <c r="AD30" s="347" t="str">
        <f t="shared" si="2"/>
        <v>0</v>
      </c>
      <c r="AE30" s="395">
        <f t="shared" si="3"/>
        <v>0</v>
      </c>
      <c r="AF30" s="347">
        <f t="shared" si="4"/>
        <v>0</v>
      </c>
      <c r="AG30" s="347">
        <f t="shared" si="5"/>
        <v>0</v>
      </c>
      <c r="AH30" s="347">
        <f t="shared" si="6"/>
        <v>0</v>
      </c>
      <c r="AI30" s="472">
        <f t="shared" si="7"/>
        <v>0</v>
      </c>
      <c r="AJ30" s="347">
        <f t="shared" si="8"/>
        <v>0</v>
      </c>
      <c r="AK30" s="471">
        <f t="shared" si="9"/>
        <v>0</v>
      </c>
    </row>
    <row r="31" spans="1:37" ht="28.5" customHeight="1" x14ac:dyDescent="0.35">
      <c r="A31" s="332">
        <v>17</v>
      </c>
      <c r="B31" s="341" t="str">
        <f>IF('Lamp.A PB '!B31="","",'Lamp.A PB '!B31)</f>
        <v/>
      </c>
      <c r="C31" s="341" t="str">
        <f>IF('Lamp.A PB '!C31="","",'Lamp.A PB '!C31)</f>
        <v/>
      </c>
      <c r="D31" s="2"/>
      <c r="E31" s="2"/>
      <c r="F31" s="2"/>
      <c r="G31" s="2"/>
      <c r="H31" s="55"/>
      <c r="I31" s="2"/>
      <c r="J31" s="55"/>
      <c r="K31" s="55"/>
      <c r="L31" s="2"/>
      <c r="M31" s="2"/>
      <c r="N31" s="2"/>
      <c r="O31" s="2"/>
      <c r="P31" s="55"/>
      <c r="Q31" s="2"/>
      <c r="R31" s="2"/>
      <c r="S31" s="55"/>
      <c r="T31" s="2"/>
      <c r="U31" s="55"/>
      <c r="V31" s="55"/>
      <c r="W31" s="2"/>
      <c r="X31" s="2"/>
      <c r="Y31" s="2"/>
      <c r="Z31" s="2"/>
      <c r="AA31" s="55"/>
      <c r="AB31" s="2"/>
      <c r="AC31" s="347">
        <f t="shared" si="1"/>
        <v>0</v>
      </c>
      <c r="AD31" s="347" t="str">
        <f t="shared" si="2"/>
        <v>0</v>
      </c>
      <c r="AE31" s="395">
        <f t="shared" si="3"/>
        <v>0</v>
      </c>
      <c r="AF31" s="347">
        <f t="shared" si="4"/>
        <v>0</v>
      </c>
      <c r="AG31" s="347">
        <f t="shared" si="5"/>
        <v>0</v>
      </c>
      <c r="AH31" s="347">
        <f t="shared" si="6"/>
        <v>0</v>
      </c>
      <c r="AI31" s="472">
        <f t="shared" si="7"/>
        <v>0</v>
      </c>
      <c r="AJ31" s="347">
        <f t="shared" si="8"/>
        <v>0</v>
      </c>
      <c r="AK31" s="471">
        <f t="shared" si="9"/>
        <v>0</v>
      </c>
    </row>
    <row r="32" spans="1:37" ht="28.5" customHeight="1" x14ac:dyDescent="0.35">
      <c r="A32" s="332">
        <v>18</v>
      </c>
      <c r="B32" s="341" t="str">
        <f>IF('Lamp.A PB '!B32="","",'Lamp.A PB '!B32)</f>
        <v/>
      </c>
      <c r="C32" s="341" t="str">
        <f>IF('Lamp.A PB '!C32="","",'Lamp.A PB '!C32)</f>
        <v/>
      </c>
      <c r="D32" s="2"/>
      <c r="E32" s="2"/>
      <c r="F32" s="2"/>
      <c r="G32" s="2"/>
      <c r="H32" s="55"/>
      <c r="I32" s="2"/>
      <c r="J32" s="55"/>
      <c r="K32" s="55"/>
      <c r="L32" s="2"/>
      <c r="M32" s="2"/>
      <c r="N32" s="2"/>
      <c r="O32" s="2"/>
      <c r="P32" s="55"/>
      <c r="Q32" s="2"/>
      <c r="R32" s="2"/>
      <c r="S32" s="55"/>
      <c r="T32" s="2"/>
      <c r="U32" s="55"/>
      <c r="V32" s="55"/>
      <c r="W32" s="2"/>
      <c r="X32" s="2"/>
      <c r="Y32" s="2"/>
      <c r="Z32" s="2"/>
      <c r="AA32" s="55"/>
      <c r="AB32" s="2"/>
      <c r="AC32" s="347">
        <f t="shared" si="1"/>
        <v>0</v>
      </c>
      <c r="AD32" s="347" t="str">
        <f t="shared" si="2"/>
        <v>0</v>
      </c>
      <c r="AE32" s="395">
        <f t="shared" si="3"/>
        <v>0</v>
      </c>
      <c r="AF32" s="347">
        <f t="shared" si="4"/>
        <v>0</v>
      </c>
      <c r="AG32" s="347">
        <f t="shared" si="5"/>
        <v>0</v>
      </c>
      <c r="AH32" s="347">
        <f t="shared" si="6"/>
        <v>0</v>
      </c>
      <c r="AI32" s="472">
        <f t="shared" si="7"/>
        <v>0</v>
      </c>
      <c r="AJ32" s="347">
        <f t="shared" si="8"/>
        <v>0</v>
      </c>
      <c r="AK32" s="471">
        <f t="shared" si="9"/>
        <v>0</v>
      </c>
    </row>
    <row r="33" spans="1:37" ht="28.5" customHeight="1" x14ac:dyDescent="0.35">
      <c r="A33" s="332">
        <v>19</v>
      </c>
      <c r="B33" s="341" t="str">
        <f>IF('Lamp.A PB '!B33="","",'Lamp.A PB '!B33)</f>
        <v/>
      </c>
      <c r="C33" s="341" t="str">
        <f>IF('Lamp.A PB '!C33="","",'Lamp.A PB '!C33)</f>
        <v/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55"/>
      <c r="T33" s="2"/>
      <c r="U33" s="55"/>
      <c r="V33" s="55"/>
      <c r="W33" s="2"/>
      <c r="X33" s="2"/>
      <c r="Y33" s="2"/>
      <c r="Z33" s="2"/>
      <c r="AA33" s="55"/>
      <c r="AB33" s="2"/>
      <c r="AC33" s="347">
        <f t="shared" si="1"/>
        <v>0</v>
      </c>
      <c r="AD33" s="347" t="str">
        <f t="shared" si="2"/>
        <v>0</v>
      </c>
      <c r="AE33" s="395">
        <f t="shared" si="3"/>
        <v>0</v>
      </c>
      <c r="AF33" s="347">
        <f t="shared" si="4"/>
        <v>0</v>
      </c>
      <c r="AG33" s="347">
        <f t="shared" si="5"/>
        <v>0</v>
      </c>
      <c r="AH33" s="347">
        <f t="shared" si="6"/>
        <v>0</v>
      </c>
      <c r="AI33" s="472">
        <f t="shared" si="7"/>
        <v>0</v>
      </c>
      <c r="AJ33" s="347">
        <f t="shared" si="8"/>
        <v>0</v>
      </c>
      <c r="AK33" s="471">
        <f t="shared" si="9"/>
        <v>0</v>
      </c>
    </row>
    <row r="34" spans="1:37" ht="28.5" customHeight="1" x14ac:dyDescent="0.35">
      <c r="A34" s="332">
        <v>20</v>
      </c>
      <c r="B34" s="341" t="str">
        <f>IF('Lamp.A PB '!B34="","",'Lamp.A PB '!B34)</f>
        <v/>
      </c>
      <c r="C34" s="341" t="str">
        <f>IF('Lamp.A PB '!C34="","",'Lamp.A PB '!C34)</f>
        <v/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55"/>
      <c r="T34" s="2"/>
      <c r="U34" s="55"/>
      <c r="V34" s="55"/>
      <c r="W34" s="2"/>
      <c r="X34" s="2"/>
      <c r="Y34" s="2"/>
      <c r="Z34" s="2"/>
      <c r="AA34" s="55"/>
      <c r="AB34" s="2"/>
      <c r="AC34" s="347">
        <f t="shared" si="1"/>
        <v>0</v>
      </c>
      <c r="AD34" s="347" t="str">
        <f t="shared" si="2"/>
        <v>0</v>
      </c>
      <c r="AE34" s="395">
        <f t="shared" si="3"/>
        <v>0</v>
      </c>
      <c r="AF34" s="347">
        <f t="shared" si="4"/>
        <v>0</v>
      </c>
      <c r="AG34" s="347">
        <f t="shared" si="5"/>
        <v>0</v>
      </c>
      <c r="AH34" s="347">
        <f t="shared" si="6"/>
        <v>0</v>
      </c>
      <c r="AI34" s="472">
        <f t="shared" si="7"/>
        <v>0</v>
      </c>
      <c r="AJ34" s="347">
        <f t="shared" si="8"/>
        <v>0</v>
      </c>
      <c r="AK34" s="471">
        <f t="shared" si="9"/>
        <v>0</v>
      </c>
    </row>
    <row r="35" spans="1:37" ht="28.5" customHeight="1" x14ac:dyDescent="0.35">
      <c r="A35" s="332">
        <v>21</v>
      </c>
      <c r="B35" s="341" t="str">
        <f>IF('Lamp.A PB '!B35="","",'Lamp.A PB '!B35)</f>
        <v/>
      </c>
      <c r="C35" s="341" t="str">
        <f>IF('Lamp.A PB '!C35="","",'Lamp.A PB '!C35)</f>
        <v/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55"/>
      <c r="T35" s="2"/>
      <c r="U35" s="55"/>
      <c r="V35" s="55"/>
      <c r="W35" s="2"/>
      <c r="X35" s="2"/>
      <c r="Y35" s="2"/>
      <c r="Z35" s="2"/>
      <c r="AA35" s="55"/>
      <c r="AB35" s="2"/>
      <c r="AC35" s="347">
        <f t="shared" si="1"/>
        <v>0</v>
      </c>
      <c r="AD35" s="347" t="str">
        <f t="shared" si="2"/>
        <v>0</v>
      </c>
      <c r="AE35" s="395">
        <f t="shared" si="3"/>
        <v>0</v>
      </c>
      <c r="AF35" s="347">
        <f t="shared" si="4"/>
        <v>0</v>
      </c>
      <c r="AG35" s="347">
        <f t="shared" si="5"/>
        <v>0</v>
      </c>
      <c r="AH35" s="347">
        <f t="shared" si="6"/>
        <v>0</v>
      </c>
      <c r="AI35" s="472">
        <f t="shared" si="7"/>
        <v>0</v>
      </c>
      <c r="AJ35" s="347">
        <f t="shared" si="8"/>
        <v>0</v>
      </c>
      <c r="AK35" s="471">
        <f t="shared" si="9"/>
        <v>0</v>
      </c>
    </row>
    <row r="36" spans="1:37" ht="28.5" customHeight="1" x14ac:dyDescent="0.35">
      <c r="A36" s="332">
        <v>22</v>
      </c>
      <c r="B36" s="341" t="str">
        <f>IF('Lamp.A PB '!B36="","",'Lamp.A PB '!B36)</f>
        <v/>
      </c>
      <c r="C36" s="341" t="str">
        <f>IF('Lamp.A PB '!C36="","",'Lamp.A PB '!C36)</f>
        <v/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55"/>
      <c r="T36" s="2"/>
      <c r="U36" s="55"/>
      <c r="V36" s="55"/>
      <c r="W36" s="2"/>
      <c r="X36" s="2"/>
      <c r="Y36" s="2"/>
      <c r="Z36" s="2"/>
      <c r="AA36" s="55"/>
      <c r="AB36" s="2"/>
      <c r="AC36" s="347">
        <f t="shared" si="1"/>
        <v>0</v>
      </c>
      <c r="AD36" s="347" t="str">
        <f t="shared" si="2"/>
        <v>0</v>
      </c>
      <c r="AE36" s="395">
        <f t="shared" si="3"/>
        <v>0</v>
      </c>
      <c r="AF36" s="347">
        <f t="shared" si="4"/>
        <v>0</v>
      </c>
      <c r="AG36" s="347">
        <f t="shared" si="5"/>
        <v>0</v>
      </c>
      <c r="AH36" s="347">
        <f t="shared" si="6"/>
        <v>0</v>
      </c>
      <c r="AI36" s="472">
        <f t="shared" si="7"/>
        <v>0</v>
      </c>
      <c r="AJ36" s="347">
        <f t="shared" si="8"/>
        <v>0</v>
      </c>
      <c r="AK36" s="471">
        <f t="shared" si="9"/>
        <v>0</v>
      </c>
    </row>
    <row r="37" spans="1:37" ht="28.5" customHeight="1" x14ac:dyDescent="0.35">
      <c r="A37" s="332">
        <v>23</v>
      </c>
      <c r="B37" s="341" t="str">
        <f>IF('Lamp.A PB '!B37="","",'Lamp.A PB '!B37)</f>
        <v/>
      </c>
      <c r="C37" s="341" t="str">
        <f>IF('Lamp.A PB '!C37="","",'Lamp.A PB '!C37)</f>
        <v/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55"/>
      <c r="T37" s="2"/>
      <c r="U37" s="55"/>
      <c r="V37" s="55"/>
      <c r="W37" s="2"/>
      <c r="X37" s="2"/>
      <c r="Y37" s="2"/>
      <c r="Z37" s="2"/>
      <c r="AA37" s="55"/>
      <c r="AB37" s="2"/>
      <c r="AC37" s="347">
        <f t="shared" si="1"/>
        <v>0</v>
      </c>
      <c r="AD37" s="347" t="str">
        <f t="shared" si="2"/>
        <v>0</v>
      </c>
      <c r="AE37" s="395">
        <f t="shared" si="3"/>
        <v>0</v>
      </c>
      <c r="AF37" s="347">
        <f t="shared" si="4"/>
        <v>0</v>
      </c>
      <c r="AG37" s="347">
        <f t="shared" si="5"/>
        <v>0</v>
      </c>
      <c r="AH37" s="347">
        <f t="shared" si="6"/>
        <v>0</v>
      </c>
      <c r="AI37" s="472">
        <f t="shared" si="7"/>
        <v>0</v>
      </c>
      <c r="AJ37" s="347">
        <f t="shared" si="8"/>
        <v>0</v>
      </c>
      <c r="AK37" s="471">
        <f t="shared" si="9"/>
        <v>0</v>
      </c>
    </row>
    <row r="38" spans="1:37" ht="28.5" customHeight="1" x14ac:dyDescent="0.35">
      <c r="A38" s="332">
        <v>24</v>
      </c>
      <c r="B38" s="341" t="str">
        <f>IF('Lamp.A PB '!B38="","",'Lamp.A PB '!B38)</f>
        <v/>
      </c>
      <c r="C38" s="341" t="str">
        <f>IF('Lamp.A PB '!C38="","",'Lamp.A PB '!C38)</f>
        <v/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55"/>
      <c r="T38" s="2"/>
      <c r="U38" s="55"/>
      <c r="V38" s="55"/>
      <c r="W38" s="2"/>
      <c r="X38" s="2"/>
      <c r="Y38" s="2"/>
      <c r="Z38" s="2"/>
      <c r="AA38" s="55"/>
      <c r="AB38" s="2"/>
      <c r="AC38" s="347">
        <f t="shared" si="1"/>
        <v>0</v>
      </c>
      <c r="AD38" s="347" t="str">
        <f t="shared" si="2"/>
        <v>0</v>
      </c>
      <c r="AE38" s="395">
        <f t="shared" si="3"/>
        <v>0</v>
      </c>
      <c r="AF38" s="347">
        <f t="shared" si="4"/>
        <v>0</v>
      </c>
      <c r="AG38" s="347">
        <f t="shared" si="5"/>
        <v>0</v>
      </c>
      <c r="AH38" s="347">
        <f t="shared" si="6"/>
        <v>0</v>
      </c>
      <c r="AI38" s="472">
        <f t="shared" si="7"/>
        <v>0</v>
      </c>
      <c r="AJ38" s="347">
        <f t="shared" si="8"/>
        <v>0</v>
      </c>
      <c r="AK38" s="471">
        <f t="shared" si="9"/>
        <v>0</v>
      </c>
    </row>
    <row r="39" spans="1:37" ht="28.5" customHeight="1" x14ac:dyDescent="0.35">
      <c r="A39" s="332">
        <v>25</v>
      </c>
      <c r="B39" s="341" t="str">
        <f>IF('Lamp.A PB '!B39="","",'Lamp.A PB '!B39)</f>
        <v/>
      </c>
      <c r="C39" s="341" t="str">
        <f>IF('Lamp.A PB '!C39="","",'Lamp.A PB '!C39)</f>
        <v/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55"/>
      <c r="T39" s="55"/>
      <c r="U39" s="55"/>
      <c r="V39" s="55"/>
      <c r="W39" s="2"/>
      <c r="X39" s="2"/>
      <c r="Y39" s="2"/>
      <c r="Z39" s="2"/>
      <c r="AA39" s="2"/>
      <c r="AB39" s="2"/>
      <c r="AC39" s="347">
        <f t="shared" si="1"/>
        <v>0</v>
      </c>
      <c r="AD39" s="347" t="str">
        <f t="shared" si="2"/>
        <v>0</v>
      </c>
      <c r="AE39" s="395">
        <f t="shared" si="3"/>
        <v>0</v>
      </c>
      <c r="AF39" s="347">
        <f t="shared" si="4"/>
        <v>0</v>
      </c>
      <c r="AG39" s="347">
        <f t="shared" si="5"/>
        <v>0</v>
      </c>
      <c r="AH39" s="347">
        <f t="shared" si="6"/>
        <v>0</v>
      </c>
      <c r="AI39" s="472">
        <f t="shared" si="7"/>
        <v>0</v>
      </c>
      <c r="AJ39" s="347">
        <f t="shared" si="8"/>
        <v>0</v>
      </c>
      <c r="AK39" s="471">
        <f t="shared" si="9"/>
        <v>0</v>
      </c>
    </row>
    <row r="40" spans="1:37" ht="28.5" customHeight="1" x14ac:dyDescent="0.35">
      <c r="A40" s="332">
        <v>26</v>
      </c>
      <c r="B40" s="341" t="str">
        <f>IF('Lamp.A PB '!B40="","",'Lamp.A PB '!B40)</f>
        <v/>
      </c>
      <c r="C40" s="341" t="str">
        <f>IF('Lamp.A PB '!C40="","",'Lamp.A PB '!C40)</f>
        <v/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55"/>
      <c r="T40" s="55"/>
      <c r="U40" s="55"/>
      <c r="V40" s="55"/>
      <c r="W40" s="2"/>
      <c r="X40" s="2"/>
      <c r="Y40" s="2"/>
      <c r="Z40" s="2"/>
      <c r="AA40" s="2"/>
      <c r="AB40" s="2"/>
      <c r="AC40" s="347">
        <f t="shared" si="1"/>
        <v>0</v>
      </c>
      <c r="AD40" s="347" t="str">
        <f t="shared" si="2"/>
        <v>0</v>
      </c>
      <c r="AE40" s="395">
        <f t="shared" si="3"/>
        <v>0</v>
      </c>
      <c r="AF40" s="347">
        <f t="shared" si="4"/>
        <v>0</v>
      </c>
      <c r="AG40" s="347">
        <f t="shared" si="5"/>
        <v>0</v>
      </c>
      <c r="AH40" s="347">
        <f t="shared" si="6"/>
        <v>0</v>
      </c>
      <c r="AI40" s="472">
        <f t="shared" si="7"/>
        <v>0</v>
      </c>
      <c r="AJ40" s="347">
        <f t="shared" si="8"/>
        <v>0</v>
      </c>
      <c r="AK40" s="471">
        <f t="shared" si="9"/>
        <v>0</v>
      </c>
    </row>
    <row r="41" spans="1:37" ht="28.5" customHeight="1" x14ac:dyDescent="0.35">
      <c r="A41" s="332">
        <v>27</v>
      </c>
      <c r="B41" s="341" t="str">
        <f>IF('Lamp.A PB '!B41="","",'Lamp.A PB '!B41)</f>
        <v/>
      </c>
      <c r="C41" s="341" t="str">
        <f>IF('Lamp.A PB '!C41="","",'Lamp.A PB '!C41)</f>
        <v/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55"/>
      <c r="T41" s="55"/>
      <c r="U41" s="55"/>
      <c r="V41" s="55"/>
      <c r="W41" s="2"/>
      <c r="X41" s="2"/>
      <c r="Y41" s="2"/>
      <c r="Z41" s="2"/>
      <c r="AA41" s="2"/>
      <c r="AB41" s="2"/>
      <c r="AC41" s="347">
        <f t="shared" si="1"/>
        <v>0</v>
      </c>
      <c r="AD41" s="347" t="str">
        <f t="shared" si="2"/>
        <v>0</v>
      </c>
      <c r="AE41" s="395">
        <f t="shared" si="3"/>
        <v>0</v>
      </c>
      <c r="AF41" s="347">
        <f t="shared" si="4"/>
        <v>0</v>
      </c>
      <c r="AG41" s="347">
        <f t="shared" si="5"/>
        <v>0</v>
      </c>
      <c r="AH41" s="347">
        <f t="shared" si="6"/>
        <v>0</v>
      </c>
      <c r="AI41" s="472">
        <f t="shared" si="7"/>
        <v>0</v>
      </c>
      <c r="AJ41" s="347">
        <f t="shared" si="8"/>
        <v>0</v>
      </c>
      <c r="AK41" s="471">
        <f t="shared" si="9"/>
        <v>0</v>
      </c>
    </row>
    <row r="42" spans="1:37" ht="28.5" customHeight="1" x14ac:dyDescent="0.35">
      <c r="A42" s="332">
        <v>28</v>
      </c>
      <c r="B42" s="341" t="str">
        <f>IF('Lamp.A PB '!B42="","",'Lamp.A PB '!B42)</f>
        <v/>
      </c>
      <c r="C42" s="341" t="str">
        <f>IF('Lamp.A PB '!C42="","",'Lamp.A PB '!C42)</f>
        <v/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55"/>
      <c r="T42" s="55"/>
      <c r="U42" s="55"/>
      <c r="V42" s="55"/>
      <c r="W42" s="2"/>
      <c r="X42" s="2"/>
      <c r="Y42" s="2"/>
      <c r="Z42" s="2"/>
      <c r="AA42" s="2"/>
      <c r="AB42" s="2"/>
      <c r="AC42" s="347">
        <f t="shared" si="1"/>
        <v>0</v>
      </c>
      <c r="AD42" s="347" t="str">
        <f t="shared" si="2"/>
        <v>0</v>
      </c>
      <c r="AE42" s="395">
        <f t="shared" si="3"/>
        <v>0</v>
      </c>
      <c r="AF42" s="347">
        <f t="shared" si="4"/>
        <v>0</v>
      </c>
      <c r="AG42" s="347">
        <f t="shared" si="5"/>
        <v>0</v>
      </c>
      <c r="AH42" s="347">
        <f t="shared" si="6"/>
        <v>0</v>
      </c>
      <c r="AI42" s="472">
        <f t="shared" si="7"/>
        <v>0</v>
      </c>
      <c r="AJ42" s="347">
        <f t="shared" si="8"/>
        <v>0</v>
      </c>
      <c r="AK42" s="471">
        <f t="shared" si="9"/>
        <v>0</v>
      </c>
    </row>
    <row r="43" spans="1:37" ht="28.5" customHeight="1" x14ac:dyDescent="0.35">
      <c r="A43" s="332">
        <v>29</v>
      </c>
      <c r="B43" s="341" t="str">
        <f>IF('Lamp.A PB '!B43="","",'Lamp.A PB '!B43)</f>
        <v/>
      </c>
      <c r="C43" s="341" t="str">
        <f>IF('Lamp.A PB '!C43="","",'Lamp.A PB '!C43)</f>
        <v/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55"/>
      <c r="T43" s="55"/>
      <c r="U43" s="55"/>
      <c r="V43" s="55"/>
      <c r="W43" s="2"/>
      <c r="X43" s="2"/>
      <c r="Y43" s="2"/>
      <c r="Z43" s="2"/>
      <c r="AA43" s="2"/>
      <c r="AB43" s="2"/>
      <c r="AC43" s="347">
        <f t="shared" si="1"/>
        <v>0</v>
      </c>
      <c r="AD43" s="347" t="str">
        <f t="shared" si="2"/>
        <v>0</v>
      </c>
      <c r="AE43" s="395">
        <f t="shared" si="3"/>
        <v>0</v>
      </c>
      <c r="AF43" s="347">
        <f t="shared" si="4"/>
        <v>0</v>
      </c>
      <c r="AG43" s="347">
        <f t="shared" si="5"/>
        <v>0</v>
      </c>
      <c r="AH43" s="347">
        <f t="shared" si="6"/>
        <v>0</v>
      </c>
      <c r="AI43" s="472">
        <f t="shared" si="7"/>
        <v>0</v>
      </c>
      <c r="AJ43" s="347">
        <f t="shared" si="8"/>
        <v>0</v>
      </c>
      <c r="AK43" s="471">
        <f t="shared" si="9"/>
        <v>0</v>
      </c>
    </row>
    <row r="44" spans="1:37" ht="28.5" customHeight="1" x14ac:dyDescent="0.35">
      <c r="A44" s="332">
        <v>30</v>
      </c>
      <c r="B44" s="341" t="str">
        <f>IF('Lamp.A PB '!B44="","",'Lamp.A PB '!B44)</f>
        <v/>
      </c>
      <c r="C44" s="341" t="str">
        <f>IF('Lamp.A PB '!C44="","",'Lamp.A PB '!C44)</f>
        <v/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55"/>
      <c r="T44" s="55"/>
      <c r="U44" s="55"/>
      <c r="V44" s="55"/>
      <c r="W44" s="2"/>
      <c r="X44" s="2"/>
      <c r="Y44" s="2"/>
      <c r="Z44" s="2"/>
      <c r="AA44" s="2"/>
      <c r="AB44" s="2"/>
      <c r="AC44" s="347">
        <f t="shared" si="1"/>
        <v>0</v>
      </c>
      <c r="AD44" s="347" t="str">
        <f t="shared" si="2"/>
        <v>0</v>
      </c>
      <c r="AE44" s="395">
        <f t="shared" si="3"/>
        <v>0</v>
      </c>
      <c r="AF44" s="347">
        <f t="shared" si="4"/>
        <v>0</v>
      </c>
      <c r="AG44" s="347">
        <f t="shared" si="5"/>
        <v>0</v>
      </c>
      <c r="AH44" s="347">
        <f t="shared" si="6"/>
        <v>0</v>
      </c>
      <c r="AI44" s="472">
        <f t="shared" si="7"/>
        <v>0</v>
      </c>
      <c r="AJ44" s="347">
        <f t="shared" si="8"/>
        <v>0</v>
      </c>
      <c r="AK44" s="471">
        <f t="shared" si="9"/>
        <v>0</v>
      </c>
    </row>
    <row r="45" spans="1:37" ht="28.5" customHeight="1" x14ac:dyDescent="0.35">
      <c r="A45" s="332">
        <v>31</v>
      </c>
      <c r="B45" s="341" t="str">
        <f>IF('Lamp.A PB '!B45="","",'Lamp.A PB '!B45)</f>
        <v/>
      </c>
      <c r="C45" s="341" t="str">
        <f>IF('Lamp.A PB '!C45="","",'Lamp.A PB '!C45)</f>
        <v/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55"/>
      <c r="T45" s="55"/>
      <c r="U45" s="55"/>
      <c r="V45" s="55"/>
      <c r="W45" s="2"/>
      <c r="X45" s="2"/>
      <c r="Y45" s="2"/>
      <c r="Z45" s="2"/>
      <c r="AA45" s="2"/>
      <c r="AB45" s="2"/>
      <c r="AC45" s="347">
        <f t="shared" si="1"/>
        <v>0</v>
      </c>
      <c r="AD45" s="347" t="str">
        <f t="shared" si="2"/>
        <v>0</v>
      </c>
      <c r="AE45" s="395">
        <f t="shared" si="3"/>
        <v>0</v>
      </c>
      <c r="AF45" s="347">
        <f t="shared" si="4"/>
        <v>0</v>
      </c>
      <c r="AG45" s="347">
        <f t="shared" si="5"/>
        <v>0</v>
      </c>
      <c r="AH45" s="347">
        <f t="shared" si="6"/>
        <v>0</v>
      </c>
      <c r="AI45" s="472">
        <f t="shared" si="7"/>
        <v>0</v>
      </c>
      <c r="AJ45" s="347">
        <f t="shared" si="8"/>
        <v>0</v>
      </c>
      <c r="AK45" s="471">
        <f t="shared" si="9"/>
        <v>0</v>
      </c>
    </row>
    <row r="46" spans="1:37" ht="28.5" customHeight="1" x14ac:dyDescent="0.35">
      <c r="A46" s="332">
        <v>32</v>
      </c>
      <c r="B46" s="341" t="str">
        <f>IF('Lamp.A PB '!B46="","",'Lamp.A PB '!B46)</f>
        <v/>
      </c>
      <c r="C46" s="341" t="str">
        <f>IF('Lamp.A PB '!C46="","",'Lamp.A PB '!C46)</f>
        <v/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5"/>
      <c r="T46" s="55"/>
      <c r="U46" s="55"/>
      <c r="V46" s="55"/>
      <c r="W46" s="2"/>
      <c r="X46" s="2"/>
      <c r="Y46" s="2"/>
      <c r="Z46" s="2"/>
      <c r="AA46" s="2"/>
      <c r="AB46" s="2"/>
      <c r="AC46" s="347">
        <f t="shared" si="1"/>
        <v>0</v>
      </c>
      <c r="AD46" s="347" t="str">
        <f t="shared" si="2"/>
        <v>0</v>
      </c>
      <c r="AE46" s="395">
        <f t="shared" si="3"/>
        <v>0</v>
      </c>
      <c r="AF46" s="347">
        <f t="shared" si="4"/>
        <v>0</v>
      </c>
      <c r="AG46" s="347">
        <f t="shared" si="5"/>
        <v>0</v>
      </c>
      <c r="AH46" s="347">
        <f t="shared" si="6"/>
        <v>0</v>
      </c>
      <c r="AI46" s="472">
        <f t="shared" si="7"/>
        <v>0</v>
      </c>
      <c r="AJ46" s="347">
        <f t="shared" si="8"/>
        <v>0</v>
      </c>
      <c r="AK46" s="471">
        <f t="shared" si="9"/>
        <v>0</v>
      </c>
    </row>
    <row r="47" spans="1:37" ht="28.5" customHeight="1" x14ac:dyDescent="0.35">
      <c r="A47" s="332">
        <v>33</v>
      </c>
      <c r="B47" s="341" t="str">
        <f>IF('Lamp.A PB '!B47="","",'Lamp.A PB '!B47)</f>
        <v/>
      </c>
      <c r="C47" s="341" t="str">
        <f>IF('Lamp.A PB '!C47="","",'Lamp.A PB '!C47)</f>
        <v/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55"/>
      <c r="T47" s="55"/>
      <c r="U47" s="55"/>
      <c r="V47" s="55"/>
      <c r="W47" s="2"/>
      <c r="X47" s="2"/>
      <c r="Y47" s="2"/>
      <c r="Z47" s="2"/>
      <c r="AA47" s="2"/>
      <c r="AB47" s="2"/>
      <c r="AC47" s="347">
        <f t="shared" si="1"/>
        <v>0</v>
      </c>
      <c r="AD47" s="347" t="str">
        <f t="shared" si="2"/>
        <v>0</v>
      </c>
      <c r="AE47" s="395">
        <f t="shared" si="3"/>
        <v>0</v>
      </c>
      <c r="AF47" s="347">
        <f t="shared" si="4"/>
        <v>0</v>
      </c>
      <c r="AG47" s="347">
        <f t="shared" si="5"/>
        <v>0</v>
      </c>
      <c r="AH47" s="347">
        <f t="shared" si="6"/>
        <v>0</v>
      </c>
      <c r="AI47" s="472">
        <f t="shared" si="7"/>
        <v>0</v>
      </c>
      <c r="AJ47" s="347">
        <f t="shared" si="8"/>
        <v>0</v>
      </c>
      <c r="AK47" s="471">
        <f t="shared" si="9"/>
        <v>0</v>
      </c>
    </row>
    <row r="48" spans="1:37" ht="28.5" customHeight="1" x14ac:dyDescent="0.35">
      <c r="A48" s="332">
        <v>34</v>
      </c>
      <c r="B48" s="341" t="str">
        <f>IF('Lamp.A PB '!B48="","",'Lamp.A PB '!B48)</f>
        <v/>
      </c>
      <c r="C48" s="341" t="str">
        <f>IF('Lamp.A PB '!C48="","",'Lamp.A PB '!C48)</f>
        <v/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55"/>
      <c r="T48" s="55"/>
      <c r="U48" s="55"/>
      <c r="V48" s="55"/>
      <c r="W48" s="2"/>
      <c r="X48" s="2"/>
      <c r="Y48" s="2"/>
      <c r="Z48" s="2"/>
      <c r="AA48" s="2"/>
      <c r="AB48" s="2"/>
      <c r="AC48" s="347">
        <f t="shared" si="1"/>
        <v>0</v>
      </c>
      <c r="AD48" s="347" t="str">
        <f t="shared" si="2"/>
        <v>0</v>
      </c>
      <c r="AE48" s="395">
        <f t="shared" si="3"/>
        <v>0</v>
      </c>
      <c r="AF48" s="347">
        <f t="shared" si="4"/>
        <v>0</v>
      </c>
      <c r="AG48" s="347">
        <f t="shared" si="5"/>
        <v>0</v>
      </c>
      <c r="AH48" s="347">
        <f t="shared" si="6"/>
        <v>0</v>
      </c>
      <c r="AI48" s="472">
        <f t="shared" si="7"/>
        <v>0</v>
      </c>
      <c r="AJ48" s="347">
        <f t="shared" si="8"/>
        <v>0</v>
      </c>
      <c r="AK48" s="471">
        <f t="shared" si="9"/>
        <v>0</v>
      </c>
    </row>
    <row r="49" spans="1:37" ht="28.5" customHeight="1" thickBot="1" x14ac:dyDescent="0.4">
      <c r="A49" s="360">
        <v>35</v>
      </c>
      <c r="B49" s="341" t="str">
        <f>IF('Lamp.A PB '!B49="","",'Lamp.A PB '!B49)</f>
        <v/>
      </c>
      <c r="C49" s="341" t="str">
        <f>IF('Lamp.A PB '!C49="","",'Lamp.A PB '!C49)</f>
        <v/>
      </c>
      <c r="D49" s="333"/>
      <c r="E49" s="333"/>
      <c r="F49" s="333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  <c r="V49" s="346"/>
      <c r="W49" s="346"/>
      <c r="X49" s="333"/>
      <c r="Y49" s="333"/>
      <c r="Z49" s="333"/>
      <c r="AA49" s="333"/>
      <c r="AB49" s="333"/>
      <c r="AC49" s="347">
        <f t="shared" si="1"/>
        <v>0</v>
      </c>
      <c r="AD49" s="347" t="str">
        <f t="shared" si="2"/>
        <v>0</v>
      </c>
      <c r="AE49" s="395">
        <f t="shared" si="3"/>
        <v>0</v>
      </c>
      <c r="AF49" s="347">
        <f t="shared" si="4"/>
        <v>0</v>
      </c>
      <c r="AG49" s="347">
        <f t="shared" si="5"/>
        <v>0</v>
      </c>
      <c r="AH49" s="347">
        <f t="shared" si="6"/>
        <v>0</v>
      </c>
      <c r="AI49" s="472">
        <f t="shared" si="7"/>
        <v>0</v>
      </c>
      <c r="AJ49" s="347">
        <f t="shared" si="8"/>
        <v>0</v>
      </c>
      <c r="AK49" s="471">
        <f t="shared" si="9"/>
        <v>0</v>
      </c>
    </row>
    <row r="50" spans="1:37" ht="28.5" customHeight="1" thickBot="1" x14ac:dyDescent="0.4">
      <c r="A50" s="349" t="s">
        <v>89</v>
      </c>
      <c r="B50" s="334"/>
      <c r="C50" s="335"/>
      <c r="D50" s="337">
        <f>COUNTIF(D15:D49,"&gt;="&amp;D14/2)</f>
        <v>0</v>
      </c>
      <c r="E50" s="337">
        <f t="shared" ref="E50:AB50" si="10">COUNTIF(E15:E49,"&gt;="&amp;E14/2)</f>
        <v>0</v>
      </c>
      <c r="F50" s="337">
        <f t="shared" si="10"/>
        <v>0</v>
      </c>
      <c r="G50" s="337">
        <f t="shared" si="10"/>
        <v>0</v>
      </c>
      <c r="H50" s="337">
        <f t="shared" ref="H50:R50" si="11">COUNTIF(H15:H49,"&gt;="&amp;H14/2)</f>
        <v>0</v>
      </c>
      <c r="I50" s="337">
        <f t="shared" si="11"/>
        <v>0</v>
      </c>
      <c r="J50" s="337">
        <f t="shared" si="11"/>
        <v>0</v>
      </c>
      <c r="K50" s="337">
        <f t="shared" si="11"/>
        <v>0</v>
      </c>
      <c r="L50" s="337">
        <f t="shared" si="11"/>
        <v>0</v>
      </c>
      <c r="M50" s="337">
        <f t="shared" si="11"/>
        <v>0</v>
      </c>
      <c r="N50" s="337">
        <f t="shared" si="11"/>
        <v>0</v>
      </c>
      <c r="O50" s="337">
        <f t="shared" si="11"/>
        <v>0</v>
      </c>
      <c r="P50" s="337">
        <f t="shared" si="11"/>
        <v>0</v>
      </c>
      <c r="Q50" s="337">
        <f t="shared" si="11"/>
        <v>0</v>
      </c>
      <c r="R50" s="337">
        <f t="shared" si="11"/>
        <v>0</v>
      </c>
      <c r="S50" s="337">
        <f t="shared" si="10"/>
        <v>0</v>
      </c>
      <c r="T50" s="337">
        <f t="shared" si="10"/>
        <v>0</v>
      </c>
      <c r="U50" s="337">
        <f t="shared" si="10"/>
        <v>0</v>
      </c>
      <c r="V50" s="337">
        <f t="shared" si="10"/>
        <v>0</v>
      </c>
      <c r="W50" s="337">
        <f t="shared" si="10"/>
        <v>0</v>
      </c>
      <c r="X50" s="337">
        <f t="shared" si="10"/>
        <v>0</v>
      </c>
      <c r="Y50" s="337">
        <f t="shared" si="10"/>
        <v>0</v>
      </c>
      <c r="Z50" s="337">
        <f t="shared" si="10"/>
        <v>0</v>
      </c>
      <c r="AA50" s="337">
        <f t="shared" si="10"/>
        <v>0</v>
      </c>
      <c r="AB50" s="337">
        <f t="shared" si="10"/>
        <v>0</v>
      </c>
      <c r="AC50" s="185"/>
      <c r="AD50" s="185"/>
      <c r="AE50" s="376"/>
      <c r="AF50" s="348"/>
      <c r="AG50" s="348"/>
      <c r="AH50" s="348"/>
      <c r="AI50" s="484"/>
      <c r="AJ50" s="348"/>
      <c r="AK50" s="187"/>
    </row>
    <row r="51" spans="1:37" s="264" customFormat="1" ht="28.5" customHeight="1" thickBot="1" x14ac:dyDescent="0.4">
      <c r="A51" s="578" t="s">
        <v>90</v>
      </c>
      <c r="B51" s="579"/>
      <c r="C51" s="580"/>
      <c r="D51" s="336">
        <f>D50*100/(COUNTA($C$15:$C$49)-COUNTBLANK($C$15:$C$49))</f>
        <v>0</v>
      </c>
      <c r="E51" s="336">
        <f t="shared" ref="E51:AB51" si="12">E50*100/(COUNTA($C$15:$C$49)-COUNTBLANK($C$15:$C$49))</f>
        <v>0</v>
      </c>
      <c r="F51" s="336">
        <f t="shared" si="12"/>
        <v>0</v>
      </c>
      <c r="G51" s="336">
        <f t="shared" si="12"/>
        <v>0</v>
      </c>
      <c r="H51" s="336">
        <f t="shared" si="12"/>
        <v>0</v>
      </c>
      <c r="I51" s="336">
        <f t="shared" si="12"/>
        <v>0</v>
      </c>
      <c r="J51" s="336">
        <f t="shared" si="12"/>
        <v>0</v>
      </c>
      <c r="K51" s="336">
        <f t="shared" si="12"/>
        <v>0</v>
      </c>
      <c r="L51" s="336">
        <f t="shared" si="12"/>
        <v>0</v>
      </c>
      <c r="M51" s="336">
        <f t="shared" si="12"/>
        <v>0</v>
      </c>
      <c r="N51" s="336">
        <f t="shared" si="12"/>
        <v>0</v>
      </c>
      <c r="O51" s="336">
        <f t="shared" si="12"/>
        <v>0</v>
      </c>
      <c r="P51" s="336">
        <f t="shared" si="12"/>
        <v>0</v>
      </c>
      <c r="Q51" s="336">
        <f t="shared" si="12"/>
        <v>0</v>
      </c>
      <c r="R51" s="336">
        <f t="shared" si="12"/>
        <v>0</v>
      </c>
      <c r="S51" s="336">
        <f t="shared" si="12"/>
        <v>0</v>
      </c>
      <c r="T51" s="336">
        <f t="shared" si="12"/>
        <v>0</v>
      </c>
      <c r="U51" s="336">
        <f t="shared" si="12"/>
        <v>0</v>
      </c>
      <c r="V51" s="336">
        <f t="shared" si="12"/>
        <v>0</v>
      </c>
      <c r="W51" s="336">
        <f t="shared" si="12"/>
        <v>0</v>
      </c>
      <c r="X51" s="336">
        <f t="shared" si="12"/>
        <v>0</v>
      </c>
      <c r="Y51" s="336">
        <f t="shared" si="12"/>
        <v>0</v>
      </c>
      <c r="Z51" s="336">
        <f t="shared" si="12"/>
        <v>0</v>
      </c>
      <c r="AA51" s="336">
        <f t="shared" si="12"/>
        <v>0</v>
      </c>
      <c r="AB51" s="336">
        <f t="shared" si="12"/>
        <v>0</v>
      </c>
      <c r="AC51" s="185"/>
      <c r="AD51" s="185"/>
      <c r="AE51" s="378"/>
      <c r="AF51" s="301"/>
      <c r="AG51" s="301"/>
      <c r="AH51" s="301"/>
      <c r="AI51" s="492"/>
      <c r="AJ51" s="467"/>
      <c r="AK51" s="468"/>
    </row>
    <row r="52" spans="1:37" ht="13.5" customHeight="1" x14ac:dyDescent="0.3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4"/>
      <c r="AD52" s="64"/>
    </row>
    <row r="53" spans="1:37" x14ac:dyDescent="0.35">
      <c r="C53" s="118"/>
    </row>
    <row r="55" spans="1:37" ht="18.75" customHeight="1" x14ac:dyDescent="0.35"/>
  </sheetData>
  <dataConsolidate/>
  <mergeCells count="18">
    <mergeCell ref="M11:Q11"/>
    <mergeCell ref="C11:C12"/>
    <mergeCell ref="A1:B1"/>
    <mergeCell ref="AJ11:AJ12"/>
    <mergeCell ref="AK11:AK12"/>
    <mergeCell ref="A51:C51"/>
    <mergeCell ref="A3:AI3"/>
    <mergeCell ref="D11:G11"/>
    <mergeCell ref="AC11:AC13"/>
    <mergeCell ref="AD11:AD13"/>
    <mergeCell ref="AE11:AE12"/>
    <mergeCell ref="AF11:AF12"/>
    <mergeCell ref="AG11:AG12"/>
    <mergeCell ref="AH11:AH12"/>
    <mergeCell ref="AI11:AI12"/>
    <mergeCell ref="A11:A14"/>
    <mergeCell ref="B11:B14"/>
    <mergeCell ref="H11:L11"/>
  </mergeCells>
  <conditionalFormatting sqref="D13:AB13">
    <cfRule type="containsText" dxfId="25" priority="1" operator="containsText" text="CLO2">
      <formula>NOT(ISERROR(SEARCH("CLO2",D13)))</formula>
    </cfRule>
    <cfRule type="containsText" dxfId="24" priority="3" operator="containsText" text="CLO7">
      <formula>NOT(ISERROR(SEARCH("CLO7",D13)))</formula>
    </cfRule>
    <cfRule type="containsText" dxfId="23" priority="4" operator="containsText" text="CLO6">
      <formula>NOT(ISERROR(SEARCH("CLO6",D13)))</formula>
    </cfRule>
    <cfRule type="containsText" dxfId="22" priority="5" operator="containsText" text="CLO5">
      <formula>NOT(ISERROR(SEARCH("CLO5",D13)))</formula>
    </cfRule>
    <cfRule type="containsText" dxfId="21" priority="6" operator="containsText" text="CLO4">
      <formula>NOT(ISERROR(SEARCH("CLO4",D13)))</formula>
    </cfRule>
    <cfRule type="containsText" dxfId="20" priority="7" operator="containsText" text="CLO3">
      <formula>NOT(ISERROR(SEARCH("CLO3",D13)))</formula>
    </cfRule>
    <cfRule type="cellIs" dxfId="19" priority="8" operator="greaterThan">
      <formula>"CLO2"</formula>
    </cfRule>
    <cfRule type="containsText" dxfId="18" priority="9" operator="containsText" text="CLO1">
      <formula>NOT(ISERROR(SEARCH("CLO1",D13)))</formula>
    </cfRule>
  </conditionalFormatting>
  <conditionalFormatting sqref="D51:AB51">
    <cfRule type="cellIs" dxfId="17" priority="2" operator="lessThan">
      <formula>50</formula>
    </cfRule>
  </conditionalFormatting>
  <dataValidations disablePrompts="1" count="1">
    <dataValidation type="list" allowBlank="1" showInputMessage="1" showErrorMessage="1" sqref="D13:AB13" xr:uid="{00000000-0002-0000-0200-000000000000}">
      <formula1>$AE$13:$AK$13</formula1>
    </dataValidation>
  </dataValidations>
  <pageMargins left="0.7" right="0.7" top="0.75" bottom="0.75" header="0.3" footer="0.3"/>
  <pageSetup paperSize="9" scale="36" fitToWidth="0" orientation="landscape" horizontalDpi="4294967294" verticalDpi="4294967294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</sheetPr>
  <dimension ref="A1:AQ54"/>
  <sheetViews>
    <sheetView showGridLines="0" view="pageBreakPreview" topLeftCell="F3" zoomScale="60" zoomScaleNormal="70" zoomScalePageLayoutView="70" workbookViewId="0">
      <selection activeCell="AF26" sqref="AF26"/>
    </sheetView>
  </sheetViews>
  <sheetFormatPr defaultColWidth="8.90625" defaultRowHeight="15.5" x14ac:dyDescent="0.35"/>
  <cols>
    <col min="1" max="1" width="3" style="60" customWidth="1"/>
    <col min="2" max="2" width="4" style="60" bestFit="1" customWidth="1"/>
    <col min="3" max="3" width="17.90625" style="60" customWidth="1"/>
    <col min="4" max="4" width="34" style="60" customWidth="1"/>
    <col min="5" max="34" width="6.81640625" style="268" customWidth="1"/>
    <col min="35" max="35" width="11.453125" style="60" customWidth="1"/>
    <col min="36" max="36" width="13.453125" style="60" customWidth="1"/>
    <col min="37" max="43" width="8.08984375" style="60" customWidth="1"/>
    <col min="44" max="16384" width="8.90625" style="60"/>
  </cols>
  <sheetData>
    <row r="1" spans="1:43" x14ac:dyDescent="0.35">
      <c r="A1" s="573" t="s">
        <v>255</v>
      </c>
      <c r="B1" s="573"/>
      <c r="C1" s="573"/>
      <c r="AO1" s="63"/>
      <c r="AQ1" s="63" t="s">
        <v>255</v>
      </c>
    </row>
    <row r="3" spans="1:43" x14ac:dyDescent="0.35">
      <c r="B3" s="572" t="s">
        <v>256</v>
      </c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72"/>
      <c r="AG3" s="572"/>
      <c r="AH3" s="572"/>
      <c r="AI3" s="572"/>
      <c r="AJ3" s="572"/>
      <c r="AK3" s="572"/>
      <c r="AL3" s="572"/>
      <c r="AM3" s="572"/>
      <c r="AN3" s="572"/>
      <c r="AO3" s="572"/>
      <c r="AP3" s="572"/>
      <c r="AQ3" s="572"/>
    </row>
    <row r="4" spans="1:43" x14ac:dyDescent="0.35">
      <c r="B4" s="459"/>
      <c r="C4" s="459"/>
      <c r="D4" s="459"/>
      <c r="E4" s="459"/>
      <c r="F4" s="459"/>
      <c r="G4" s="459"/>
      <c r="H4" s="459"/>
      <c r="I4" s="459"/>
      <c r="J4" s="566"/>
      <c r="K4" s="566"/>
      <c r="L4" s="566"/>
      <c r="M4" s="566"/>
      <c r="N4" s="566"/>
      <c r="O4" s="566"/>
      <c r="P4" s="566"/>
      <c r="Q4" s="566"/>
      <c r="R4" s="566"/>
      <c r="S4" s="566"/>
      <c r="T4" s="459"/>
      <c r="U4" s="459"/>
      <c r="V4" s="526"/>
      <c r="W4" s="526"/>
      <c r="X4" s="526"/>
      <c r="Y4" s="526"/>
      <c r="Z4" s="526"/>
      <c r="AA4" s="526"/>
      <c r="AB4" s="459"/>
      <c r="AC4" s="470"/>
      <c r="AD4" s="470"/>
      <c r="AE4" s="459"/>
      <c r="AF4" s="459"/>
      <c r="AG4" s="119"/>
      <c r="AH4" s="119"/>
      <c r="AI4" s="62"/>
      <c r="AJ4" s="62"/>
      <c r="AK4" s="62"/>
      <c r="AL4" s="62"/>
      <c r="AM4" s="62"/>
      <c r="AN4" s="62"/>
      <c r="AP4" s="62"/>
    </row>
    <row r="5" spans="1:43" x14ac:dyDescent="0.35">
      <c r="B5" s="65" t="s">
        <v>70</v>
      </c>
      <c r="C5" s="65"/>
      <c r="D5" s="65" t="str">
        <f>'Lamp.A PB '!C6</f>
        <v>: SIJIL SISTEM KOMPUTER DAN RANGKAIAN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62"/>
      <c r="AJ5" s="62"/>
      <c r="AK5" s="62"/>
      <c r="AL5" s="62"/>
      <c r="AM5" s="62"/>
      <c r="AN5" s="62"/>
      <c r="AP5" s="62"/>
    </row>
    <row r="6" spans="1:43" x14ac:dyDescent="0.35">
      <c r="B6" s="65" t="s">
        <v>71</v>
      </c>
      <c r="C6" s="65"/>
      <c r="D6" s="65" t="str">
        <f>'Lamp.A PB '!C7</f>
        <v>: SSM 1022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62"/>
      <c r="AJ6" s="62"/>
      <c r="AK6" s="62"/>
      <c r="AL6" s="62"/>
      <c r="AM6" s="62"/>
      <c r="AN6" s="62"/>
      <c r="AP6" s="62"/>
    </row>
    <row r="7" spans="1:43" x14ac:dyDescent="0.35">
      <c r="B7" s="65" t="s">
        <v>18</v>
      </c>
      <c r="C7" s="65"/>
      <c r="D7" s="65" t="str">
        <f>'Lamp.A PB '!C8</f>
        <v>: MATEMATIK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62"/>
      <c r="AJ7" s="62"/>
      <c r="AK7" s="62"/>
      <c r="AL7" s="62"/>
      <c r="AM7" s="62"/>
      <c r="AN7" s="62"/>
      <c r="AP7" s="62"/>
    </row>
    <row r="8" spans="1:43" x14ac:dyDescent="0.35">
      <c r="B8" s="65" t="s">
        <v>72</v>
      </c>
      <c r="C8" s="65"/>
      <c r="D8" s="68" t="str">
        <f>'Lamp.A PB '!C9</f>
        <v>: NURUL HANANIE BINTI MAZLAN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62"/>
      <c r="AJ8" s="62"/>
      <c r="AK8" s="62"/>
      <c r="AL8" s="62"/>
      <c r="AM8" s="62"/>
      <c r="AN8" s="62"/>
      <c r="AP8" s="62"/>
    </row>
    <row r="9" spans="1:43" x14ac:dyDescent="0.35">
      <c r="B9" s="65" t="s">
        <v>73</v>
      </c>
      <c r="C9" s="65"/>
      <c r="D9" s="65" t="str">
        <f>'Lamp.A PB '!C10</f>
        <v>: SSK 1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62"/>
      <c r="AJ9" s="62"/>
      <c r="AK9" s="62"/>
      <c r="AL9" s="62"/>
      <c r="AM9" s="62"/>
      <c r="AN9" s="62"/>
      <c r="AP9" s="62"/>
    </row>
    <row r="10" spans="1:43" ht="16" thickBot="1" x14ac:dyDescent="0.4">
      <c r="B10" s="65"/>
      <c r="C10" s="65"/>
      <c r="D10" s="65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62"/>
      <c r="AJ10" s="62"/>
      <c r="AK10" s="62"/>
      <c r="AL10" s="62"/>
      <c r="AM10" s="62"/>
      <c r="AN10" s="62"/>
      <c r="AP10" s="62"/>
    </row>
    <row r="11" spans="1:43" ht="33.75" customHeight="1" x14ac:dyDescent="0.35">
      <c r="B11" s="595" t="s">
        <v>19</v>
      </c>
      <c r="C11" s="598" t="s">
        <v>20</v>
      </c>
      <c r="D11" s="461" t="s">
        <v>257</v>
      </c>
      <c r="E11" s="460"/>
      <c r="F11" s="460"/>
      <c r="G11" s="460"/>
      <c r="H11" s="460"/>
      <c r="I11" s="460"/>
      <c r="J11" s="568"/>
      <c r="K11" s="568"/>
      <c r="L11" s="568"/>
      <c r="M11" s="568"/>
      <c r="N11" s="568"/>
      <c r="O11" s="568"/>
      <c r="P11" s="568"/>
      <c r="Q11" s="568"/>
      <c r="R11" s="568"/>
      <c r="S11" s="568"/>
      <c r="T11" s="460"/>
      <c r="U11" s="460"/>
      <c r="V11" s="527"/>
      <c r="W11" s="527"/>
      <c r="X11" s="527"/>
      <c r="Y11" s="527"/>
      <c r="Z11" s="527"/>
      <c r="AA11" s="527"/>
      <c r="AB11" s="527"/>
      <c r="AC11" s="527"/>
      <c r="AD11" s="527"/>
      <c r="AE11" s="527"/>
      <c r="AF11" s="527"/>
      <c r="AG11" s="527"/>
      <c r="AH11" s="527"/>
      <c r="AI11" s="601" t="s">
        <v>75</v>
      </c>
      <c r="AJ11" s="603" t="s">
        <v>207</v>
      </c>
      <c r="AK11" s="454">
        <f>SUMIF($E$12:$AH$12,"CLO1",$E$13:$AH$13)</f>
        <v>0</v>
      </c>
      <c r="AL11" s="473">
        <f>SUMIF($E$12:$AH$12,"CLO2",$E$13:$AH$13)</f>
        <v>0</v>
      </c>
      <c r="AM11" s="474">
        <f>SUMIF($E$12:$AH$12,"CLO3",$E$13:$AH$13)</f>
        <v>0</v>
      </c>
      <c r="AN11" s="475">
        <f>SUMIF($E$12:$AH$12,"CLO4",$E$13:$AH$13)</f>
        <v>0</v>
      </c>
      <c r="AO11" s="493">
        <f>SUMIF($E$12:$AH$12,"CLO5",$E$13:$AH$13)</f>
        <v>0</v>
      </c>
      <c r="AP11" s="495">
        <f>SUMIF($E$12:$AH$12,"CLO6",$E$13:$AH$13)</f>
        <v>0</v>
      </c>
      <c r="AQ11" s="497">
        <f>SUMIF($E$12:$AH$12,"CLO7",$E$13:$AH$13)</f>
        <v>0</v>
      </c>
    </row>
    <row r="12" spans="1:43" ht="29.25" customHeight="1" x14ac:dyDescent="0.35">
      <c r="B12" s="596"/>
      <c r="C12" s="599"/>
      <c r="D12" s="462" t="s">
        <v>91</v>
      </c>
      <c r="E12" s="532"/>
      <c r="F12" s="543"/>
      <c r="G12" s="543"/>
      <c r="H12" s="543"/>
      <c r="I12" s="547"/>
      <c r="J12" s="547"/>
      <c r="K12" s="547"/>
      <c r="L12" s="547"/>
      <c r="M12" s="547"/>
      <c r="N12" s="547"/>
      <c r="O12" s="547"/>
      <c r="P12" s="547"/>
      <c r="Q12" s="547"/>
      <c r="R12" s="547"/>
      <c r="S12" s="547"/>
      <c r="T12" s="543"/>
      <c r="U12" s="547"/>
      <c r="V12" s="532"/>
      <c r="W12" s="543"/>
      <c r="X12" s="543"/>
      <c r="Y12" s="543"/>
      <c r="Z12" s="547"/>
      <c r="AA12" s="543"/>
      <c r="AB12" s="532"/>
      <c r="AC12" s="543"/>
      <c r="AD12" s="543"/>
      <c r="AE12" s="543"/>
      <c r="AF12" s="547"/>
      <c r="AG12" s="543"/>
      <c r="AH12" s="547"/>
      <c r="AI12" s="602"/>
      <c r="AJ12" s="604"/>
      <c r="AK12" s="463" t="s">
        <v>14</v>
      </c>
      <c r="AL12" s="464" t="s">
        <v>15</v>
      </c>
      <c r="AM12" s="465" t="s">
        <v>16</v>
      </c>
      <c r="AN12" s="466" t="s">
        <v>17</v>
      </c>
      <c r="AO12" s="490" t="s">
        <v>21</v>
      </c>
      <c r="AP12" s="496" t="s">
        <v>258</v>
      </c>
      <c r="AQ12" s="498" t="s">
        <v>259</v>
      </c>
    </row>
    <row r="13" spans="1:43" s="114" customFormat="1" ht="29.25" customHeight="1" thickBot="1" x14ac:dyDescent="0.4">
      <c r="B13" s="597"/>
      <c r="C13" s="600"/>
      <c r="D13" s="344" t="s">
        <v>206</v>
      </c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455">
        <f>SUM(E13:AH13)</f>
        <v>0</v>
      </c>
      <c r="AJ13" s="456">
        <f>IF(ISBLANK(AI13),"",'Lamp.A PB '!N9)</f>
        <v>0</v>
      </c>
      <c r="AK13" s="520" t="str">
        <f>IF(AI13=0,"0",$AK$11*AJ13/AI13)</f>
        <v>0</v>
      </c>
      <c r="AL13" s="521" t="str">
        <f>IF(AI13=0,"0",AL11*AJ13/AI13)</f>
        <v>0</v>
      </c>
      <c r="AM13" s="522" t="str">
        <f>IF(AI13=0,"0",AM11*AJ13/AI13)</f>
        <v>0</v>
      </c>
      <c r="AN13" s="523" t="str">
        <f>IF(AI13=0,"0",AN11*AJ13/AI13)</f>
        <v>0</v>
      </c>
      <c r="AO13" s="483" t="str">
        <f>IF(AI13=0,"0",AO11*AJ13/AI13)</f>
        <v>0</v>
      </c>
      <c r="AP13" s="524" t="str">
        <f>IF(AI13=0,"0",AP11*AJ13/AI13)</f>
        <v>0</v>
      </c>
      <c r="AQ13" s="487" t="str">
        <f>IF(AI13=0,"0",AQ11*AJ13/AI13)</f>
        <v>0</v>
      </c>
    </row>
    <row r="14" spans="1:43" s="114" customFormat="1" ht="29.25" customHeight="1" x14ac:dyDescent="0.35">
      <c r="B14" s="340">
        <v>1</v>
      </c>
      <c r="C14" s="341" t="str">
        <f>IF('Lamp.A PB '!B15="","",'Lamp.A PB '!B15)</f>
        <v/>
      </c>
      <c r="D14" s="341" t="str">
        <f>IF('Lamp.A PB '!C15="","",'Lamp.A PB '!C15)</f>
        <v/>
      </c>
      <c r="E14" s="322"/>
      <c r="F14" s="322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59">
        <f>SUM(E14:AH14)</f>
        <v>0</v>
      </c>
      <c r="AJ14" s="359" t="str">
        <f>IF($AI$13=0,"0", AI14*$AJ$13/$AI$13)</f>
        <v>0</v>
      </c>
      <c r="AK14" s="347">
        <f>ROUND(IF(AI14=0,"0",SUMIF($E$12:$AH$12,"CLO1",E14:AH14)*AJ14/AI14),1)</f>
        <v>0</v>
      </c>
      <c r="AL14" s="472">
        <f>ROUND(IF(AI14=0,"0",SUMIF($E$12:$AH$12,"CLO2",E14:AH14)*AJ14/AI14),1)</f>
        <v>0</v>
      </c>
      <c r="AM14" s="472">
        <f>ROUND(IF(AI14=0,"0",SUMIF($E$12:$AH$12,"CLO3",E14:AH14)*AJ14/AI14),1)</f>
        <v>0</v>
      </c>
      <c r="AN14" s="472">
        <f>ROUND(IF(AI14=0,"0",SUMIF($E$12:$AH$12,"CLO4",E14:AH14)*AJ14/AI14),1)</f>
        <v>0</v>
      </c>
      <c r="AO14" s="472">
        <f>ROUND(IF(AI14=0,"0",SUMIF($E$12:$AH$12,"CLO5",E14:AH14)*AJ14/AI14),1)</f>
        <v>0</v>
      </c>
      <c r="AP14" s="347">
        <f>ROUND(IF(AI14=0,"0",SUMIF($E$12:$AH$12,"CLO6",E14:AH14)*AJ14/AI14),1)</f>
        <v>0</v>
      </c>
      <c r="AQ14" s="471">
        <f>ROUND(IF(AI14=0,"0",SUMIF($E$12:$AH$12,"CLO7",E14:AH14)*AJ14/AI14),1)</f>
        <v>0</v>
      </c>
    </row>
    <row r="15" spans="1:43" s="114" customFormat="1" ht="29.25" customHeight="1" x14ac:dyDescent="0.35">
      <c r="B15" s="332">
        <v>2</v>
      </c>
      <c r="C15" s="341" t="str">
        <f>IF('Lamp.A PB '!B16="","",'Lamp.A PB '!B16)</f>
        <v/>
      </c>
      <c r="D15" s="341" t="str">
        <f>IF('Lamp.A PB '!C16="","",'Lamp.A PB '!C16)</f>
        <v/>
      </c>
      <c r="E15" s="2"/>
      <c r="F15" s="2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359">
        <f t="shared" ref="AI15:AI48" si="0">SUM(E15:AH15)</f>
        <v>0</v>
      </c>
      <c r="AJ15" s="359" t="str">
        <f t="shared" ref="AJ15:AJ48" si="1">IF($AI$13=0,"0", AI15*$AJ$13/$AI$13)</f>
        <v>0</v>
      </c>
      <c r="AK15" s="347">
        <f t="shared" ref="AK15:AK48" si="2">ROUND(IF(AI15=0,"0",SUMIF($E$12:$AH$12,"CLO1",E15:AH15)*AJ15/AI15),1)</f>
        <v>0</v>
      </c>
      <c r="AL15" s="472">
        <f t="shared" ref="AL15:AL48" si="3">ROUND(IF(AI15=0,"0",SUMIF($E$12:$AH$12,"CLO2",E15:AH15)*AJ15/AI15),1)</f>
        <v>0</v>
      </c>
      <c r="AM15" s="472">
        <f t="shared" ref="AM15:AM48" si="4">ROUND(IF(AI15=0,"0",SUMIF($E$12:$AH$12,"CLO3",E15:AH15)*AJ15/AI15),1)</f>
        <v>0</v>
      </c>
      <c r="AN15" s="472">
        <f t="shared" ref="AN15:AN48" si="5">ROUND(IF(AI15=0,"0",SUMIF($E$12:$AH$12,"CLO4",E15:AH15)*AJ15/AI15),1)</f>
        <v>0</v>
      </c>
      <c r="AO15" s="472">
        <f t="shared" ref="AO15:AO48" si="6">ROUND(IF(AI15=0,"0",SUMIF($E$12:$AH$12,"CLO5",E15:AH15)*AJ15/AI15),1)</f>
        <v>0</v>
      </c>
      <c r="AP15" s="347">
        <f t="shared" ref="AP15:AP48" si="7">ROUND(IF(AI15=0,"0",SUMIF($E$12:$AH$12,"CLO6",E15:AH15)*AJ15/AI15),1)</f>
        <v>0</v>
      </c>
      <c r="AQ15" s="471">
        <f t="shared" ref="AQ15:AQ48" si="8">ROUND(IF(AI15=0,"0",SUMIF($E$12:$AH$12,"CLO7",E15:AH15)*AJ15/AI15),1)</f>
        <v>0</v>
      </c>
    </row>
    <row r="16" spans="1:43" s="114" customFormat="1" ht="29.25" customHeight="1" x14ac:dyDescent="0.35">
      <c r="B16" s="332">
        <v>3</v>
      </c>
      <c r="C16" s="341" t="str">
        <f>IF('Lamp.A PB '!B17="","",'Lamp.A PB '!B17)</f>
        <v/>
      </c>
      <c r="D16" s="341" t="str">
        <f>IF('Lamp.A PB '!C17="","",'Lamp.A PB '!C17)</f>
        <v/>
      </c>
      <c r="E16" s="2"/>
      <c r="F16" s="2"/>
      <c r="G16" s="2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274"/>
      <c r="U16" s="55"/>
      <c r="V16" s="55"/>
      <c r="W16" s="55"/>
      <c r="X16" s="55"/>
      <c r="Y16" s="55"/>
      <c r="Z16" s="55"/>
      <c r="AA16" s="55"/>
      <c r="AB16" s="2"/>
      <c r="AC16" s="2"/>
      <c r="AD16" s="2"/>
      <c r="AE16" s="2"/>
      <c r="AF16" s="2"/>
      <c r="AG16" s="2"/>
      <c r="AH16" s="2"/>
      <c r="AI16" s="359">
        <f t="shared" si="0"/>
        <v>0</v>
      </c>
      <c r="AJ16" s="359" t="str">
        <f t="shared" si="1"/>
        <v>0</v>
      </c>
      <c r="AK16" s="347">
        <f t="shared" si="2"/>
        <v>0</v>
      </c>
      <c r="AL16" s="472">
        <f t="shared" si="3"/>
        <v>0</v>
      </c>
      <c r="AM16" s="472">
        <f t="shared" si="4"/>
        <v>0</v>
      </c>
      <c r="AN16" s="472">
        <f t="shared" si="5"/>
        <v>0</v>
      </c>
      <c r="AO16" s="472">
        <f t="shared" si="6"/>
        <v>0</v>
      </c>
      <c r="AP16" s="347">
        <f t="shared" si="7"/>
        <v>0</v>
      </c>
      <c r="AQ16" s="471">
        <f t="shared" si="8"/>
        <v>0</v>
      </c>
    </row>
    <row r="17" spans="2:43" s="114" customFormat="1" ht="29.25" customHeight="1" x14ac:dyDescent="0.35">
      <c r="B17" s="332">
        <v>4</v>
      </c>
      <c r="C17" s="341" t="str">
        <f>IF('Lamp.A PB '!B18="","",'Lamp.A PB '!B18)</f>
        <v/>
      </c>
      <c r="D17" s="341" t="str">
        <f>IF('Lamp.A PB '!C18="","",'Lamp.A PB '!C18)</f>
        <v/>
      </c>
      <c r="E17" s="2"/>
      <c r="F17" s="2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359">
        <f t="shared" si="0"/>
        <v>0</v>
      </c>
      <c r="AJ17" s="359" t="str">
        <f t="shared" si="1"/>
        <v>0</v>
      </c>
      <c r="AK17" s="347">
        <f t="shared" si="2"/>
        <v>0</v>
      </c>
      <c r="AL17" s="472">
        <f t="shared" si="3"/>
        <v>0</v>
      </c>
      <c r="AM17" s="472">
        <f t="shared" si="4"/>
        <v>0</v>
      </c>
      <c r="AN17" s="472">
        <f t="shared" si="5"/>
        <v>0</v>
      </c>
      <c r="AO17" s="472">
        <f t="shared" si="6"/>
        <v>0</v>
      </c>
      <c r="AP17" s="347">
        <f t="shared" si="7"/>
        <v>0</v>
      </c>
      <c r="AQ17" s="471">
        <f t="shared" si="8"/>
        <v>0</v>
      </c>
    </row>
    <row r="18" spans="2:43" s="114" customFormat="1" ht="29.25" customHeight="1" x14ac:dyDescent="0.35">
      <c r="B18" s="332">
        <v>5</v>
      </c>
      <c r="C18" s="341" t="str">
        <f>IF('Lamp.A PB '!B19="","",'Lamp.A PB '!B19)</f>
        <v/>
      </c>
      <c r="D18" s="341" t="str">
        <f>IF('Lamp.A PB '!C19="","",'Lamp.A PB '!C19)</f>
        <v/>
      </c>
      <c r="E18" s="2"/>
      <c r="F18" s="2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359">
        <f t="shared" si="0"/>
        <v>0</v>
      </c>
      <c r="AJ18" s="359" t="str">
        <f t="shared" si="1"/>
        <v>0</v>
      </c>
      <c r="AK18" s="347">
        <f t="shared" si="2"/>
        <v>0</v>
      </c>
      <c r="AL18" s="472">
        <f t="shared" si="3"/>
        <v>0</v>
      </c>
      <c r="AM18" s="472">
        <f t="shared" si="4"/>
        <v>0</v>
      </c>
      <c r="AN18" s="472">
        <f t="shared" si="5"/>
        <v>0</v>
      </c>
      <c r="AO18" s="472">
        <f t="shared" si="6"/>
        <v>0</v>
      </c>
      <c r="AP18" s="347">
        <f t="shared" si="7"/>
        <v>0</v>
      </c>
      <c r="AQ18" s="471">
        <f t="shared" si="8"/>
        <v>0</v>
      </c>
    </row>
    <row r="19" spans="2:43" s="114" customFormat="1" ht="29.25" customHeight="1" x14ac:dyDescent="0.35">
      <c r="B19" s="332">
        <v>6</v>
      </c>
      <c r="C19" s="341" t="str">
        <f>IF('Lamp.A PB '!B20="","",'Lamp.A PB '!B20)</f>
        <v/>
      </c>
      <c r="D19" s="341" t="str">
        <f>IF('Lamp.A PB '!C20="","",'Lamp.A PB '!C20)</f>
        <v/>
      </c>
      <c r="E19" s="2"/>
      <c r="F19" s="2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359">
        <f t="shared" si="0"/>
        <v>0</v>
      </c>
      <c r="AJ19" s="359" t="str">
        <f t="shared" si="1"/>
        <v>0</v>
      </c>
      <c r="AK19" s="347">
        <f t="shared" si="2"/>
        <v>0</v>
      </c>
      <c r="AL19" s="472">
        <f t="shared" si="3"/>
        <v>0</v>
      </c>
      <c r="AM19" s="472">
        <f t="shared" si="4"/>
        <v>0</v>
      </c>
      <c r="AN19" s="472">
        <f t="shared" si="5"/>
        <v>0</v>
      </c>
      <c r="AO19" s="472">
        <f t="shared" si="6"/>
        <v>0</v>
      </c>
      <c r="AP19" s="347">
        <f t="shared" si="7"/>
        <v>0</v>
      </c>
      <c r="AQ19" s="471">
        <f t="shared" si="8"/>
        <v>0</v>
      </c>
    </row>
    <row r="20" spans="2:43" s="114" customFormat="1" ht="29.25" customHeight="1" x14ac:dyDescent="0.35">
      <c r="B20" s="332">
        <v>7</v>
      </c>
      <c r="C20" s="341" t="str">
        <f>IF('Lamp.A PB '!B21="","",'Lamp.A PB '!B21)</f>
        <v/>
      </c>
      <c r="D20" s="341" t="str">
        <f>IF('Lamp.A PB '!C21="","",'Lamp.A PB '!C21)</f>
        <v/>
      </c>
      <c r="E20" s="2"/>
      <c r="F20" s="2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359">
        <f t="shared" si="0"/>
        <v>0</v>
      </c>
      <c r="AJ20" s="359" t="str">
        <f t="shared" si="1"/>
        <v>0</v>
      </c>
      <c r="AK20" s="347">
        <f t="shared" si="2"/>
        <v>0</v>
      </c>
      <c r="AL20" s="472">
        <f t="shared" si="3"/>
        <v>0</v>
      </c>
      <c r="AM20" s="472">
        <f t="shared" si="4"/>
        <v>0</v>
      </c>
      <c r="AN20" s="472">
        <f t="shared" si="5"/>
        <v>0</v>
      </c>
      <c r="AO20" s="472">
        <f t="shared" si="6"/>
        <v>0</v>
      </c>
      <c r="AP20" s="347">
        <f t="shared" si="7"/>
        <v>0</v>
      </c>
      <c r="AQ20" s="471">
        <f t="shared" si="8"/>
        <v>0</v>
      </c>
    </row>
    <row r="21" spans="2:43" s="114" customFormat="1" ht="29.25" customHeight="1" x14ac:dyDescent="0.35">
      <c r="B21" s="332">
        <v>8</v>
      </c>
      <c r="C21" s="341" t="str">
        <f>IF('Lamp.A PB '!B22="","",'Lamp.A PB '!B22)</f>
        <v/>
      </c>
      <c r="D21" s="341" t="str">
        <f>IF('Lamp.A PB '!C22="","",'Lamp.A PB '!C22)</f>
        <v/>
      </c>
      <c r="E21" s="2"/>
      <c r="F21" s="2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359">
        <f t="shared" si="0"/>
        <v>0</v>
      </c>
      <c r="AJ21" s="359" t="str">
        <f t="shared" si="1"/>
        <v>0</v>
      </c>
      <c r="AK21" s="347">
        <f t="shared" si="2"/>
        <v>0</v>
      </c>
      <c r="AL21" s="472">
        <f t="shared" si="3"/>
        <v>0</v>
      </c>
      <c r="AM21" s="472">
        <f t="shared" si="4"/>
        <v>0</v>
      </c>
      <c r="AN21" s="472">
        <f t="shared" si="5"/>
        <v>0</v>
      </c>
      <c r="AO21" s="472">
        <f t="shared" si="6"/>
        <v>0</v>
      </c>
      <c r="AP21" s="347">
        <f t="shared" si="7"/>
        <v>0</v>
      </c>
      <c r="AQ21" s="471">
        <f t="shared" si="8"/>
        <v>0</v>
      </c>
    </row>
    <row r="22" spans="2:43" s="114" customFormat="1" ht="29.25" customHeight="1" x14ac:dyDescent="0.35">
      <c r="B22" s="332">
        <v>9</v>
      </c>
      <c r="C22" s="341" t="str">
        <f>IF('Lamp.A PB '!B23="","",'Lamp.A PB '!B23)</f>
        <v/>
      </c>
      <c r="D22" s="341" t="str">
        <f>IF('Lamp.A PB '!C23="","",'Lamp.A PB '!C23)</f>
        <v/>
      </c>
      <c r="E22" s="2"/>
      <c r="F22" s="2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359">
        <f t="shared" si="0"/>
        <v>0</v>
      </c>
      <c r="AJ22" s="359" t="str">
        <f t="shared" si="1"/>
        <v>0</v>
      </c>
      <c r="AK22" s="347">
        <f t="shared" si="2"/>
        <v>0</v>
      </c>
      <c r="AL22" s="472">
        <f t="shared" si="3"/>
        <v>0</v>
      </c>
      <c r="AM22" s="472">
        <f t="shared" si="4"/>
        <v>0</v>
      </c>
      <c r="AN22" s="472">
        <f t="shared" si="5"/>
        <v>0</v>
      </c>
      <c r="AO22" s="472">
        <f t="shared" si="6"/>
        <v>0</v>
      </c>
      <c r="AP22" s="347">
        <f t="shared" si="7"/>
        <v>0</v>
      </c>
      <c r="AQ22" s="471">
        <f t="shared" si="8"/>
        <v>0</v>
      </c>
    </row>
    <row r="23" spans="2:43" s="114" customFormat="1" ht="29.25" customHeight="1" x14ac:dyDescent="0.35">
      <c r="B23" s="332">
        <v>10</v>
      </c>
      <c r="C23" s="341" t="str">
        <f>IF('Lamp.A PB '!B24="","",'Lamp.A PB '!B24)</f>
        <v/>
      </c>
      <c r="D23" s="341" t="str">
        <f>IF('Lamp.A PB '!C24="","",'Lamp.A PB '!C24)</f>
        <v/>
      </c>
      <c r="E23" s="2"/>
      <c r="F23" s="2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359">
        <f t="shared" si="0"/>
        <v>0</v>
      </c>
      <c r="AJ23" s="359" t="str">
        <f t="shared" si="1"/>
        <v>0</v>
      </c>
      <c r="AK23" s="347">
        <f t="shared" si="2"/>
        <v>0</v>
      </c>
      <c r="AL23" s="472">
        <f t="shared" si="3"/>
        <v>0</v>
      </c>
      <c r="AM23" s="472">
        <f t="shared" si="4"/>
        <v>0</v>
      </c>
      <c r="AN23" s="472">
        <f t="shared" si="5"/>
        <v>0</v>
      </c>
      <c r="AO23" s="472">
        <f t="shared" si="6"/>
        <v>0</v>
      </c>
      <c r="AP23" s="347">
        <f t="shared" si="7"/>
        <v>0</v>
      </c>
      <c r="AQ23" s="471">
        <f t="shared" si="8"/>
        <v>0</v>
      </c>
    </row>
    <row r="24" spans="2:43" s="114" customFormat="1" ht="29.25" customHeight="1" x14ac:dyDescent="0.35">
      <c r="B24" s="332">
        <v>11</v>
      </c>
      <c r="C24" s="341" t="str">
        <f>IF('Lamp.A PB '!B25="","",'Lamp.A PB '!B25)</f>
        <v/>
      </c>
      <c r="D24" s="341" t="str">
        <f>IF('Lamp.A PB '!C25="","",'Lamp.A PB '!C25)</f>
        <v/>
      </c>
      <c r="E24" s="2"/>
      <c r="F24" s="2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359">
        <f t="shared" si="0"/>
        <v>0</v>
      </c>
      <c r="AJ24" s="359" t="str">
        <f t="shared" si="1"/>
        <v>0</v>
      </c>
      <c r="AK24" s="347">
        <f t="shared" si="2"/>
        <v>0</v>
      </c>
      <c r="AL24" s="472">
        <f t="shared" si="3"/>
        <v>0</v>
      </c>
      <c r="AM24" s="472">
        <f t="shared" si="4"/>
        <v>0</v>
      </c>
      <c r="AN24" s="472">
        <f t="shared" si="5"/>
        <v>0</v>
      </c>
      <c r="AO24" s="472">
        <f t="shared" si="6"/>
        <v>0</v>
      </c>
      <c r="AP24" s="347">
        <f t="shared" si="7"/>
        <v>0</v>
      </c>
      <c r="AQ24" s="471">
        <f t="shared" si="8"/>
        <v>0</v>
      </c>
    </row>
    <row r="25" spans="2:43" s="114" customFormat="1" ht="29.25" customHeight="1" x14ac:dyDescent="0.35">
      <c r="B25" s="332">
        <v>12</v>
      </c>
      <c r="C25" s="341" t="str">
        <f>IF('Lamp.A PB '!B26="","",'Lamp.A PB '!B26)</f>
        <v/>
      </c>
      <c r="D25" s="341" t="str">
        <f>IF('Lamp.A PB '!C26="","",'Lamp.A PB '!C26)</f>
        <v/>
      </c>
      <c r="E25" s="2"/>
      <c r="F25" s="2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359">
        <f t="shared" si="0"/>
        <v>0</v>
      </c>
      <c r="AJ25" s="359" t="str">
        <f t="shared" si="1"/>
        <v>0</v>
      </c>
      <c r="AK25" s="347">
        <f t="shared" si="2"/>
        <v>0</v>
      </c>
      <c r="AL25" s="472">
        <f t="shared" si="3"/>
        <v>0</v>
      </c>
      <c r="AM25" s="472">
        <f t="shared" si="4"/>
        <v>0</v>
      </c>
      <c r="AN25" s="472">
        <f t="shared" si="5"/>
        <v>0</v>
      </c>
      <c r="AO25" s="472">
        <f t="shared" si="6"/>
        <v>0</v>
      </c>
      <c r="AP25" s="347">
        <f t="shared" si="7"/>
        <v>0</v>
      </c>
      <c r="AQ25" s="471">
        <f t="shared" si="8"/>
        <v>0</v>
      </c>
    </row>
    <row r="26" spans="2:43" s="114" customFormat="1" ht="29.25" customHeight="1" x14ac:dyDescent="0.35">
      <c r="B26" s="332">
        <v>13</v>
      </c>
      <c r="C26" s="341" t="str">
        <f>IF('Lamp.A PB '!B27="","",'Lamp.A PB '!B27)</f>
        <v/>
      </c>
      <c r="D26" s="341" t="str">
        <f>IF('Lamp.A PB '!C27="","",'Lamp.A PB '!C27)</f>
        <v/>
      </c>
      <c r="E26" s="2"/>
      <c r="F26" s="2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359">
        <f t="shared" si="0"/>
        <v>0</v>
      </c>
      <c r="AJ26" s="359" t="str">
        <f t="shared" si="1"/>
        <v>0</v>
      </c>
      <c r="AK26" s="347">
        <f t="shared" si="2"/>
        <v>0</v>
      </c>
      <c r="AL26" s="472">
        <f t="shared" si="3"/>
        <v>0</v>
      </c>
      <c r="AM26" s="472">
        <f t="shared" si="4"/>
        <v>0</v>
      </c>
      <c r="AN26" s="472">
        <f t="shared" si="5"/>
        <v>0</v>
      </c>
      <c r="AO26" s="472">
        <f t="shared" si="6"/>
        <v>0</v>
      </c>
      <c r="AP26" s="347">
        <f t="shared" si="7"/>
        <v>0</v>
      </c>
      <c r="AQ26" s="471">
        <f t="shared" si="8"/>
        <v>0</v>
      </c>
    </row>
    <row r="27" spans="2:43" s="114" customFormat="1" ht="29.25" customHeight="1" x14ac:dyDescent="0.35">
      <c r="B27" s="332">
        <v>14</v>
      </c>
      <c r="C27" s="341" t="str">
        <f>IF('Lamp.A PB '!B28="","",'Lamp.A PB '!B28)</f>
        <v/>
      </c>
      <c r="D27" s="341" t="str">
        <f>IF('Lamp.A PB '!C28="","",'Lamp.A PB '!C28)</f>
        <v/>
      </c>
      <c r="E27" s="2"/>
      <c r="F27" s="2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359">
        <f t="shared" si="0"/>
        <v>0</v>
      </c>
      <c r="AJ27" s="359" t="str">
        <f t="shared" si="1"/>
        <v>0</v>
      </c>
      <c r="AK27" s="347">
        <f t="shared" si="2"/>
        <v>0</v>
      </c>
      <c r="AL27" s="472">
        <f t="shared" si="3"/>
        <v>0</v>
      </c>
      <c r="AM27" s="472">
        <f t="shared" si="4"/>
        <v>0</v>
      </c>
      <c r="AN27" s="472">
        <f t="shared" si="5"/>
        <v>0</v>
      </c>
      <c r="AO27" s="472">
        <f t="shared" si="6"/>
        <v>0</v>
      </c>
      <c r="AP27" s="347">
        <f t="shared" si="7"/>
        <v>0</v>
      </c>
      <c r="AQ27" s="471">
        <f t="shared" si="8"/>
        <v>0</v>
      </c>
    </row>
    <row r="28" spans="2:43" s="114" customFormat="1" ht="29.25" customHeight="1" x14ac:dyDescent="0.35">
      <c r="B28" s="332">
        <v>15</v>
      </c>
      <c r="C28" s="341" t="str">
        <f>IF('Lamp.A PB '!B29="","",'Lamp.A PB '!B29)</f>
        <v/>
      </c>
      <c r="D28" s="341" t="str">
        <f>IF('Lamp.A PB '!C29="","",'Lamp.A PB '!C29)</f>
        <v/>
      </c>
      <c r="E28" s="2"/>
      <c r="F28" s="2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359">
        <f t="shared" si="0"/>
        <v>0</v>
      </c>
      <c r="AJ28" s="359" t="str">
        <f t="shared" si="1"/>
        <v>0</v>
      </c>
      <c r="AK28" s="347">
        <f t="shared" si="2"/>
        <v>0</v>
      </c>
      <c r="AL28" s="472">
        <f t="shared" si="3"/>
        <v>0</v>
      </c>
      <c r="AM28" s="472">
        <f t="shared" si="4"/>
        <v>0</v>
      </c>
      <c r="AN28" s="472">
        <f t="shared" si="5"/>
        <v>0</v>
      </c>
      <c r="AO28" s="472">
        <f t="shared" si="6"/>
        <v>0</v>
      </c>
      <c r="AP28" s="347">
        <f t="shared" si="7"/>
        <v>0</v>
      </c>
      <c r="AQ28" s="471">
        <f t="shared" si="8"/>
        <v>0</v>
      </c>
    </row>
    <row r="29" spans="2:43" s="114" customFormat="1" ht="29.25" customHeight="1" x14ac:dyDescent="0.35">
      <c r="B29" s="332">
        <v>16</v>
      </c>
      <c r="C29" s="341" t="str">
        <f>IF('Lamp.A PB '!B30="","",'Lamp.A PB '!B30)</f>
        <v/>
      </c>
      <c r="D29" s="341" t="str">
        <f>IF('Lamp.A PB '!C30="","",'Lamp.A PB '!C30)</f>
        <v/>
      </c>
      <c r="E29" s="2"/>
      <c r="F29" s="2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359">
        <f t="shared" si="0"/>
        <v>0</v>
      </c>
      <c r="AJ29" s="359" t="str">
        <f t="shared" si="1"/>
        <v>0</v>
      </c>
      <c r="AK29" s="347">
        <f t="shared" si="2"/>
        <v>0</v>
      </c>
      <c r="AL29" s="472">
        <f t="shared" si="3"/>
        <v>0</v>
      </c>
      <c r="AM29" s="472">
        <f t="shared" si="4"/>
        <v>0</v>
      </c>
      <c r="AN29" s="472">
        <f t="shared" si="5"/>
        <v>0</v>
      </c>
      <c r="AO29" s="472">
        <f t="shared" si="6"/>
        <v>0</v>
      </c>
      <c r="AP29" s="347">
        <f t="shared" si="7"/>
        <v>0</v>
      </c>
      <c r="AQ29" s="471">
        <f t="shared" si="8"/>
        <v>0</v>
      </c>
    </row>
    <row r="30" spans="2:43" s="114" customFormat="1" ht="29.25" customHeight="1" x14ac:dyDescent="0.35">
      <c r="B30" s="332">
        <v>17</v>
      </c>
      <c r="C30" s="341" t="str">
        <f>IF('Lamp.A PB '!B31="","",'Lamp.A PB '!B31)</f>
        <v/>
      </c>
      <c r="D30" s="341" t="str">
        <f>IF('Lamp.A PB '!C31="","",'Lamp.A PB '!C31)</f>
        <v/>
      </c>
      <c r="E30" s="2"/>
      <c r="F30" s="2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359">
        <f t="shared" si="0"/>
        <v>0</v>
      </c>
      <c r="AJ30" s="359" t="str">
        <f t="shared" si="1"/>
        <v>0</v>
      </c>
      <c r="AK30" s="347">
        <f t="shared" si="2"/>
        <v>0</v>
      </c>
      <c r="AL30" s="472">
        <f t="shared" si="3"/>
        <v>0</v>
      </c>
      <c r="AM30" s="472">
        <f t="shared" si="4"/>
        <v>0</v>
      </c>
      <c r="AN30" s="472">
        <f t="shared" si="5"/>
        <v>0</v>
      </c>
      <c r="AO30" s="472">
        <f t="shared" si="6"/>
        <v>0</v>
      </c>
      <c r="AP30" s="347">
        <f t="shared" si="7"/>
        <v>0</v>
      </c>
      <c r="AQ30" s="471">
        <f t="shared" si="8"/>
        <v>0</v>
      </c>
    </row>
    <row r="31" spans="2:43" s="114" customFormat="1" ht="29.25" customHeight="1" x14ac:dyDescent="0.35">
      <c r="B31" s="332">
        <v>18</v>
      </c>
      <c r="C31" s="341" t="str">
        <f>IF('Lamp.A PB '!B32="","",'Lamp.A PB '!B32)</f>
        <v/>
      </c>
      <c r="D31" s="341" t="str">
        <f>IF('Lamp.A PB '!C32="","",'Lamp.A PB '!C32)</f>
        <v/>
      </c>
      <c r="E31" s="2"/>
      <c r="F31" s="2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359">
        <f t="shared" si="0"/>
        <v>0</v>
      </c>
      <c r="AJ31" s="359" t="str">
        <f t="shared" si="1"/>
        <v>0</v>
      </c>
      <c r="AK31" s="347">
        <f t="shared" si="2"/>
        <v>0</v>
      </c>
      <c r="AL31" s="472">
        <f t="shared" si="3"/>
        <v>0</v>
      </c>
      <c r="AM31" s="472">
        <f t="shared" si="4"/>
        <v>0</v>
      </c>
      <c r="AN31" s="472">
        <f t="shared" si="5"/>
        <v>0</v>
      </c>
      <c r="AO31" s="472">
        <f t="shared" si="6"/>
        <v>0</v>
      </c>
      <c r="AP31" s="347">
        <f t="shared" si="7"/>
        <v>0</v>
      </c>
      <c r="AQ31" s="471">
        <f t="shared" si="8"/>
        <v>0</v>
      </c>
    </row>
    <row r="32" spans="2:43" s="114" customFormat="1" ht="29.25" customHeight="1" x14ac:dyDescent="0.35">
      <c r="B32" s="332">
        <v>19</v>
      </c>
      <c r="C32" s="341" t="str">
        <f>IF('Lamp.A PB '!B33="","",'Lamp.A PB '!B33)</f>
        <v/>
      </c>
      <c r="D32" s="341" t="str">
        <f>IF('Lamp.A PB '!C33="","",'Lamp.A PB '!C33)</f>
        <v/>
      </c>
      <c r="E32" s="2"/>
      <c r="F32" s="2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359">
        <f t="shared" si="0"/>
        <v>0</v>
      </c>
      <c r="AJ32" s="359" t="str">
        <f t="shared" si="1"/>
        <v>0</v>
      </c>
      <c r="AK32" s="347">
        <f t="shared" si="2"/>
        <v>0</v>
      </c>
      <c r="AL32" s="472">
        <f t="shared" si="3"/>
        <v>0</v>
      </c>
      <c r="AM32" s="472">
        <f t="shared" si="4"/>
        <v>0</v>
      </c>
      <c r="AN32" s="472">
        <f t="shared" si="5"/>
        <v>0</v>
      </c>
      <c r="AO32" s="472">
        <f t="shared" si="6"/>
        <v>0</v>
      </c>
      <c r="AP32" s="347">
        <f t="shared" si="7"/>
        <v>0</v>
      </c>
      <c r="AQ32" s="471">
        <f t="shared" si="8"/>
        <v>0</v>
      </c>
    </row>
    <row r="33" spans="2:43" s="114" customFormat="1" ht="29.25" customHeight="1" x14ac:dyDescent="0.35">
      <c r="B33" s="332">
        <v>20</v>
      </c>
      <c r="C33" s="341" t="str">
        <f>IF('Lamp.A PB '!B34="","",'Lamp.A PB '!B34)</f>
        <v/>
      </c>
      <c r="D33" s="341" t="str">
        <f>IF('Lamp.A PB '!C34="","",'Lamp.A PB '!C34)</f>
        <v/>
      </c>
      <c r="E33" s="2"/>
      <c r="F33" s="2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359">
        <f t="shared" si="0"/>
        <v>0</v>
      </c>
      <c r="AJ33" s="359" t="str">
        <f t="shared" si="1"/>
        <v>0</v>
      </c>
      <c r="AK33" s="347">
        <f t="shared" si="2"/>
        <v>0</v>
      </c>
      <c r="AL33" s="472">
        <f t="shared" si="3"/>
        <v>0</v>
      </c>
      <c r="AM33" s="472">
        <f t="shared" si="4"/>
        <v>0</v>
      </c>
      <c r="AN33" s="472">
        <f t="shared" si="5"/>
        <v>0</v>
      </c>
      <c r="AO33" s="472">
        <f t="shared" si="6"/>
        <v>0</v>
      </c>
      <c r="AP33" s="347">
        <f t="shared" si="7"/>
        <v>0</v>
      </c>
      <c r="AQ33" s="471">
        <f t="shared" si="8"/>
        <v>0</v>
      </c>
    </row>
    <row r="34" spans="2:43" s="114" customFormat="1" ht="29.25" customHeight="1" x14ac:dyDescent="0.35">
      <c r="B34" s="332">
        <v>21</v>
      </c>
      <c r="C34" s="341" t="str">
        <f>IF('Lamp.A PB '!B35="","",'Lamp.A PB '!B35)</f>
        <v/>
      </c>
      <c r="D34" s="341" t="str">
        <f>IF('Lamp.A PB '!C35="","",'Lamp.A PB '!C35)</f>
        <v/>
      </c>
      <c r="E34" s="2"/>
      <c r="F34" s="2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359">
        <f t="shared" si="0"/>
        <v>0</v>
      </c>
      <c r="AJ34" s="359" t="str">
        <f t="shared" si="1"/>
        <v>0</v>
      </c>
      <c r="AK34" s="347">
        <f t="shared" si="2"/>
        <v>0</v>
      </c>
      <c r="AL34" s="472">
        <f t="shared" si="3"/>
        <v>0</v>
      </c>
      <c r="AM34" s="472">
        <f t="shared" si="4"/>
        <v>0</v>
      </c>
      <c r="AN34" s="472">
        <f t="shared" si="5"/>
        <v>0</v>
      </c>
      <c r="AO34" s="472">
        <f t="shared" si="6"/>
        <v>0</v>
      </c>
      <c r="AP34" s="347">
        <f t="shared" si="7"/>
        <v>0</v>
      </c>
      <c r="AQ34" s="471">
        <f t="shared" si="8"/>
        <v>0</v>
      </c>
    </row>
    <row r="35" spans="2:43" s="114" customFormat="1" ht="29.25" customHeight="1" x14ac:dyDescent="0.35">
      <c r="B35" s="332">
        <v>22</v>
      </c>
      <c r="C35" s="341" t="str">
        <f>IF('Lamp.A PB '!B36="","",'Lamp.A PB '!B36)</f>
        <v/>
      </c>
      <c r="D35" s="341" t="str">
        <f>IF('Lamp.A PB '!C36="","",'Lamp.A PB '!C36)</f>
        <v/>
      </c>
      <c r="E35" s="2"/>
      <c r="F35" s="2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359">
        <f t="shared" si="0"/>
        <v>0</v>
      </c>
      <c r="AJ35" s="359" t="str">
        <f t="shared" si="1"/>
        <v>0</v>
      </c>
      <c r="AK35" s="347">
        <f t="shared" si="2"/>
        <v>0</v>
      </c>
      <c r="AL35" s="472">
        <f t="shared" si="3"/>
        <v>0</v>
      </c>
      <c r="AM35" s="472">
        <f t="shared" si="4"/>
        <v>0</v>
      </c>
      <c r="AN35" s="472">
        <f t="shared" si="5"/>
        <v>0</v>
      </c>
      <c r="AO35" s="472">
        <f t="shared" si="6"/>
        <v>0</v>
      </c>
      <c r="AP35" s="347">
        <f t="shared" si="7"/>
        <v>0</v>
      </c>
      <c r="AQ35" s="471">
        <f t="shared" si="8"/>
        <v>0</v>
      </c>
    </row>
    <row r="36" spans="2:43" s="114" customFormat="1" ht="29.25" customHeight="1" x14ac:dyDescent="0.35">
      <c r="B36" s="332">
        <v>23</v>
      </c>
      <c r="C36" s="341" t="str">
        <f>IF('Lamp.A PB '!B37="","",'Lamp.A PB '!B37)</f>
        <v/>
      </c>
      <c r="D36" s="341" t="str">
        <f>IF('Lamp.A PB '!C37="","",'Lamp.A PB '!C37)</f>
        <v/>
      </c>
      <c r="E36" s="2"/>
      <c r="F36" s="2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359">
        <f t="shared" si="0"/>
        <v>0</v>
      </c>
      <c r="AJ36" s="359" t="str">
        <f t="shared" si="1"/>
        <v>0</v>
      </c>
      <c r="AK36" s="347">
        <f t="shared" si="2"/>
        <v>0</v>
      </c>
      <c r="AL36" s="472">
        <f t="shared" si="3"/>
        <v>0</v>
      </c>
      <c r="AM36" s="472">
        <f t="shared" si="4"/>
        <v>0</v>
      </c>
      <c r="AN36" s="472">
        <f t="shared" si="5"/>
        <v>0</v>
      </c>
      <c r="AO36" s="472">
        <f t="shared" si="6"/>
        <v>0</v>
      </c>
      <c r="AP36" s="347">
        <f t="shared" si="7"/>
        <v>0</v>
      </c>
      <c r="AQ36" s="471">
        <f t="shared" si="8"/>
        <v>0</v>
      </c>
    </row>
    <row r="37" spans="2:43" s="114" customFormat="1" ht="29.25" customHeight="1" x14ac:dyDescent="0.35">
      <c r="B37" s="332">
        <v>24</v>
      </c>
      <c r="C37" s="341" t="str">
        <f>IF('Lamp.A PB '!B38="","",'Lamp.A PB '!B38)</f>
        <v/>
      </c>
      <c r="D37" s="341" t="str">
        <f>IF('Lamp.A PB '!C38="","",'Lamp.A PB '!C38)</f>
        <v/>
      </c>
      <c r="E37" s="2"/>
      <c r="F37" s="2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359">
        <f t="shared" si="0"/>
        <v>0</v>
      </c>
      <c r="AJ37" s="359" t="str">
        <f t="shared" si="1"/>
        <v>0</v>
      </c>
      <c r="AK37" s="347">
        <f t="shared" si="2"/>
        <v>0</v>
      </c>
      <c r="AL37" s="472">
        <f t="shared" si="3"/>
        <v>0</v>
      </c>
      <c r="AM37" s="472">
        <f t="shared" si="4"/>
        <v>0</v>
      </c>
      <c r="AN37" s="472">
        <f t="shared" si="5"/>
        <v>0</v>
      </c>
      <c r="AO37" s="472">
        <f t="shared" si="6"/>
        <v>0</v>
      </c>
      <c r="AP37" s="347">
        <f t="shared" si="7"/>
        <v>0</v>
      </c>
      <c r="AQ37" s="471">
        <f t="shared" si="8"/>
        <v>0</v>
      </c>
    </row>
    <row r="38" spans="2:43" s="114" customFormat="1" ht="29.25" customHeight="1" x14ac:dyDescent="0.35">
      <c r="B38" s="332">
        <v>25</v>
      </c>
      <c r="C38" s="341" t="str">
        <f>IF('Lamp.A PB '!B39="","",'Lamp.A PB '!B39)</f>
        <v/>
      </c>
      <c r="D38" s="341" t="str">
        <f>IF('Lamp.A PB '!C39="","",'Lamp.A PB '!C39)</f>
        <v/>
      </c>
      <c r="E38" s="2"/>
      <c r="F38" s="2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359">
        <f t="shared" si="0"/>
        <v>0</v>
      </c>
      <c r="AJ38" s="359" t="str">
        <f t="shared" si="1"/>
        <v>0</v>
      </c>
      <c r="AK38" s="347">
        <f t="shared" si="2"/>
        <v>0</v>
      </c>
      <c r="AL38" s="472">
        <f t="shared" si="3"/>
        <v>0</v>
      </c>
      <c r="AM38" s="472">
        <f t="shared" si="4"/>
        <v>0</v>
      </c>
      <c r="AN38" s="472">
        <f t="shared" si="5"/>
        <v>0</v>
      </c>
      <c r="AO38" s="472">
        <f t="shared" si="6"/>
        <v>0</v>
      </c>
      <c r="AP38" s="347">
        <f t="shared" si="7"/>
        <v>0</v>
      </c>
      <c r="AQ38" s="471">
        <f t="shared" si="8"/>
        <v>0</v>
      </c>
    </row>
    <row r="39" spans="2:43" s="114" customFormat="1" ht="29.25" customHeight="1" x14ac:dyDescent="0.35">
      <c r="B39" s="332">
        <v>26</v>
      </c>
      <c r="C39" s="341" t="str">
        <f>IF('Lamp.A PB '!B40="","",'Lamp.A PB '!B40)</f>
        <v/>
      </c>
      <c r="D39" s="341" t="str">
        <f>IF('Lamp.A PB '!C40="","",'Lamp.A PB '!C40)</f>
        <v/>
      </c>
      <c r="E39" s="2"/>
      <c r="F39" s="2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359">
        <f t="shared" si="0"/>
        <v>0</v>
      </c>
      <c r="AJ39" s="359" t="str">
        <f t="shared" si="1"/>
        <v>0</v>
      </c>
      <c r="AK39" s="347">
        <f t="shared" si="2"/>
        <v>0</v>
      </c>
      <c r="AL39" s="472">
        <f t="shared" si="3"/>
        <v>0</v>
      </c>
      <c r="AM39" s="472">
        <f t="shared" si="4"/>
        <v>0</v>
      </c>
      <c r="AN39" s="472">
        <f t="shared" si="5"/>
        <v>0</v>
      </c>
      <c r="AO39" s="472">
        <f t="shared" si="6"/>
        <v>0</v>
      </c>
      <c r="AP39" s="347">
        <f t="shared" si="7"/>
        <v>0</v>
      </c>
      <c r="AQ39" s="471">
        <f t="shared" si="8"/>
        <v>0</v>
      </c>
    </row>
    <row r="40" spans="2:43" s="114" customFormat="1" ht="29.25" customHeight="1" x14ac:dyDescent="0.35">
      <c r="B40" s="332">
        <v>27</v>
      </c>
      <c r="C40" s="341" t="str">
        <f>IF('Lamp.A PB '!B41="","",'Lamp.A PB '!B41)</f>
        <v/>
      </c>
      <c r="D40" s="341" t="str">
        <f>IF('Lamp.A PB '!C41="","",'Lamp.A PB '!C41)</f>
        <v/>
      </c>
      <c r="E40" s="2"/>
      <c r="F40" s="2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359">
        <f t="shared" si="0"/>
        <v>0</v>
      </c>
      <c r="AJ40" s="359" t="str">
        <f t="shared" si="1"/>
        <v>0</v>
      </c>
      <c r="AK40" s="347">
        <f t="shared" si="2"/>
        <v>0</v>
      </c>
      <c r="AL40" s="472">
        <f t="shared" si="3"/>
        <v>0</v>
      </c>
      <c r="AM40" s="472">
        <f t="shared" si="4"/>
        <v>0</v>
      </c>
      <c r="AN40" s="472">
        <f t="shared" si="5"/>
        <v>0</v>
      </c>
      <c r="AO40" s="472">
        <f t="shared" si="6"/>
        <v>0</v>
      </c>
      <c r="AP40" s="347">
        <f t="shared" si="7"/>
        <v>0</v>
      </c>
      <c r="AQ40" s="471">
        <f t="shared" si="8"/>
        <v>0</v>
      </c>
    </row>
    <row r="41" spans="2:43" s="114" customFormat="1" ht="29.25" customHeight="1" x14ac:dyDescent="0.35">
      <c r="B41" s="332">
        <v>28</v>
      </c>
      <c r="C41" s="341" t="str">
        <f>IF('Lamp.A PB '!B42="","",'Lamp.A PB '!B42)</f>
        <v/>
      </c>
      <c r="D41" s="341" t="str">
        <f>IF('Lamp.A PB '!C42="","",'Lamp.A PB '!C42)</f>
        <v/>
      </c>
      <c r="E41" s="2"/>
      <c r="F41" s="2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359">
        <f t="shared" si="0"/>
        <v>0</v>
      </c>
      <c r="AJ41" s="359" t="str">
        <f t="shared" si="1"/>
        <v>0</v>
      </c>
      <c r="AK41" s="347">
        <f t="shared" si="2"/>
        <v>0</v>
      </c>
      <c r="AL41" s="472">
        <f t="shared" si="3"/>
        <v>0</v>
      </c>
      <c r="AM41" s="472">
        <f t="shared" si="4"/>
        <v>0</v>
      </c>
      <c r="AN41" s="472">
        <f t="shared" si="5"/>
        <v>0</v>
      </c>
      <c r="AO41" s="472">
        <f t="shared" si="6"/>
        <v>0</v>
      </c>
      <c r="AP41" s="347">
        <f t="shared" si="7"/>
        <v>0</v>
      </c>
      <c r="AQ41" s="471">
        <f t="shared" si="8"/>
        <v>0</v>
      </c>
    </row>
    <row r="42" spans="2:43" s="114" customFormat="1" ht="29.25" customHeight="1" x14ac:dyDescent="0.35">
      <c r="B42" s="332">
        <v>29</v>
      </c>
      <c r="C42" s="341" t="str">
        <f>IF('Lamp.A PB '!B43="","",'Lamp.A PB '!B43)</f>
        <v/>
      </c>
      <c r="D42" s="341" t="str">
        <f>IF('Lamp.A PB '!C43="","",'Lamp.A PB '!C43)</f>
        <v/>
      </c>
      <c r="E42" s="2"/>
      <c r="F42" s="2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359">
        <f t="shared" si="0"/>
        <v>0</v>
      </c>
      <c r="AJ42" s="359" t="str">
        <f t="shared" si="1"/>
        <v>0</v>
      </c>
      <c r="AK42" s="347">
        <f t="shared" si="2"/>
        <v>0</v>
      </c>
      <c r="AL42" s="472">
        <f t="shared" si="3"/>
        <v>0</v>
      </c>
      <c r="AM42" s="472">
        <f t="shared" si="4"/>
        <v>0</v>
      </c>
      <c r="AN42" s="472">
        <f t="shared" si="5"/>
        <v>0</v>
      </c>
      <c r="AO42" s="472">
        <f t="shared" si="6"/>
        <v>0</v>
      </c>
      <c r="AP42" s="347">
        <f t="shared" si="7"/>
        <v>0</v>
      </c>
      <c r="AQ42" s="471">
        <f t="shared" si="8"/>
        <v>0</v>
      </c>
    </row>
    <row r="43" spans="2:43" s="114" customFormat="1" ht="29.25" customHeight="1" x14ac:dyDescent="0.35">
      <c r="B43" s="332">
        <v>30</v>
      </c>
      <c r="C43" s="341" t="str">
        <f>IF('Lamp.A PB '!B44="","",'Lamp.A PB '!B44)</f>
        <v/>
      </c>
      <c r="D43" s="341" t="str">
        <f>IF('Lamp.A PB '!C44="","",'Lamp.A PB '!C44)</f>
        <v/>
      </c>
      <c r="E43" s="2"/>
      <c r="F43" s="2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359">
        <f t="shared" si="0"/>
        <v>0</v>
      </c>
      <c r="AJ43" s="359" t="str">
        <f t="shared" si="1"/>
        <v>0</v>
      </c>
      <c r="AK43" s="347">
        <f t="shared" si="2"/>
        <v>0</v>
      </c>
      <c r="AL43" s="472">
        <f t="shared" si="3"/>
        <v>0</v>
      </c>
      <c r="AM43" s="472">
        <f t="shared" si="4"/>
        <v>0</v>
      </c>
      <c r="AN43" s="472">
        <f t="shared" si="5"/>
        <v>0</v>
      </c>
      <c r="AO43" s="472">
        <f t="shared" si="6"/>
        <v>0</v>
      </c>
      <c r="AP43" s="347">
        <f t="shared" si="7"/>
        <v>0</v>
      </c>
      <c r="AQ43" s="471">
        <f t="shared" si="8"/>
        <v>0</v>
      </c>
    </row>
    <row r="44" spans="2:43" s="114" customFormat="1" ht="29.25" customHeight="1" x14ac:dyDescent="0.35">
      <c r="B44" s="332">
        <v>31</v>
      </c>
      <c r="C44" s="341" t="str">
        <f>IF('Lamp.A PB '!B45="","",'Lamp.A PB '!B45)</f>
        <v/>
      </c>
      <c r="D44" s="341" t="str">
        <f>IF('Lamp.A PB '!C45="","",'Lamp.A PB '!C45)</f>
        <v/>
      </c>
      <c r="E44" s="2"/>
      <c r="F44" s="2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359">
        <f t="shared" si="0"/>
        <v>0</v>
      </c>
      <c r="AJ44" s="359" t="str">
        <f t="shared" si="1"/>
        <v>0</v>
      </c>
      <c r="AK44" s="347">
        <f t="shared" si="2"/>
        <v>0</v>
      </c>
      <c r="AL44" s="472">
        <f t="shared" si="3"/>
        <v>0</v>
      </c>
      <c r="AM44" s="472">
        <f t="shared" si="4"/>
        <v>0</v>
      </c>
      <c r="AN44" s="472">
        <f t="shared" si="5"/>
        <v>0</v>
      </c>
      <c r="AO44" s="472">
        <f t="shared" si="6"/>
        <v>0</v>
      </c>
      <c r="AP44" s="347">
        <f t="shared" si="7"/>
        <v>0</v>
      </c>
      <c r="AQ44" s="471">
        <f t="shared" si="8"/>
        <v>0</v>
      </c>
    </row>
    <row r="45" spans="2:43" s="114" customFormat="1" ht="29.25" customHeight="1" x14ac:dyDescent="0.35">
      <c r="B45" s="332">
        <v>32</v>
      </c>
      <c r="C45" s="341" t="str">
        <f>IF('Lamp.A PB '!B46="","",'Lamp.A PB '!B46)</f>
        <v/>
      </c>
      <c r="D45" s="341" t="str">
        <f>IF('Lamp.A PB '!C46="","",'Lamp.A PB '!C46)</f>
        <v/>
      </c>
      <c r="E45" s="2"/>
      <c r="F45" s="2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359">
        <f t="shared" si="0"/>
        <v>0</v>
      </c>
      <c r="AJ45" s="359" t="str">
        <f t="shared" si="1"/>
        <v>0</v>
      </c>
      <c r="AK45" s="347">
        <f t="shared" si="2"/>
        <v>0</v>
      </c>
      <c r="AL45" s="472">
        <f t="shared" si="3"/>
        <v>0</v>
      </c>
      <c r="AM45" s="472">
        <f t="shared" si="4"/>
        <v>0</v>
      </c>
      <c r="AN45" s="472">
        <f t="shared" si="5"/>
        <v>0</v>
      </c>
      <c r="AO45" s="472">
        <f t="shared" si="6"/>
        <v>0</v>
      </c>
      <c r="AP45" s="347">
        <f t="shared" si="7"/>
        <v>0</v>
      </c>
      <c r="AQ45" s="471">
        <f t="shared" si="8"/>
        <v>0</v>
      </c>
    </row>
    <row r="46" spans="2:43" s="114" customFormat="1" ht="29.25" customHeight="1" x14ac:dyDescent="0.35">
      <c r="B46" s="332">
        <v>33</v>
      </c>
      <c r="C46" s="341" t="str">
        <f>IF('Lamp.A PB '!B47="","",'Lamp.A PB '!B47)</f>
        <v/>
      </c>
      <c r="D46" s="341" t="str">
        <f>IF('Lamp.A PB '!C47="","",'Lamp.A PB '!C47)</f>
        <v/>
      </c>
      <c r="E46" s="2"/>
      <c r="F46" s="2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359">
        <f t="shared" si="0"/>
        <v>0</v>
      </c>
      <c r="AJ46" s="359" t="str">
        <f t="shared" si="1"/>
        <v>0</v>
      </c>
      <c r="AK46" s="347">
        <f t="shared" si="2"/>
        <v>0</v>
      </c>
      <c r="AL46" s="472">
        <f t="shared" si="3"/>
        <v>0</v>
      </c>
      <c r="AM46" s="472">
        <f t="shared" si="4"/>
        <v>0</v>
      </c>
      <c r="AN46" s="472">
        <f t="shared" si="5"/>
        <v>0</v>
      </c>
      <c r="AO46" s="472">
        <f t="shared" si="6"/>
        <v>0</v>
      </c>
      <c r="AP46" s="347">
        <f t="shared" si="7"/>
        <v>0</v>
      </c>
      <c r="AQ46" s="471">
        <f t="shared" si="8"/>
        <v>0</v>
      </c>
    </row>
    <row r="47" spans="2:43" s="114" customFormat="1" ht="29.25" customHeight="1" x14ac:dyDescent="0.35">
      <c r="B47" s="332">
        <v>34</v>
      </c>
      <c r="C47" s="341" t="str">
        <f>IF('Lamp.A PB '!B48="","",'Lamp.A PB '!B48)</f>
        <v/>
      </c>
      <c r="D47" s="341" t="str">
        <f>IF('Lamp.A PB '!C48="","",'Lamp.A PB '!C48)</f>
        <v/>
      </c>
      <c r="E47" s="2"/>
      <c r="F47" s="2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274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359">
        <f t="shared" si="0"/>
        <v>0</v>
      </c>
      <c r="AJ47" s="359" t="str">
        <f t="shared" si="1"/>
        <v>0</v>
      </c>
      <c r="AK47" s="347">
        <f t="shared" si="2"/>
        <v>0</v>
      </c>
      <c r="AL47" s="472">
        <f t="shared" si="3"/>
        <v>0</v>
      </c>
      <c r="AM47" s="472">
        <f t="shared" si="4"/>
        <v>0</v>
      </c>
      <c r="AN47" s="472">
        <f t="shared" si="5"/>
        <v>0</v>
      </c>
      <c r="AO47" s="472">
        <f t="shared" si="6"/>
        <v>0</v>
      </c>
      <c r="AP47" s="347">
        <f t="shared" si="7"/>
        <v>0</v>
      </c>
      <c r="AQ47" s="471">
        <f t="shared" si="8"/>
        <v>0</v>
      </c>
    </row>
    <row r="48" spans="2:43" ht="29.25" customHeight="1" thickBot="1" x14ac:dyDescent="0.4">
      <c r="B48" s="332">
        <v>35</v>
      </c>
      <c r="C48" s="341" t="str">
        <f>IF('Lamp.A PB '!B49="","",'Lamp.A PB '!B49)</f>
        <v/>
      </c>
      <c r="D48" s="341" t="str">
        <f>IF('Lamp.A PB '!C49="","",'Lamp.A PB '!C49)</f>
        <v/>
      </c>
      <c r="E48" s="338"/>
      <c r="F48" s="338"/>
      <c r="G48" s="457"/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59">
        <f t="shared" si="0"/>
        <v>0</v>
      </c>
      <c r="AJ48" s="359" t="str">
        <f t="shared" si="1"/>
        <v>0</v>
      </c>
      <c r="AK48" s="347">
        <f t="shared" si="2"/>
        <v>0</v>
      </c>
      <c r="AL48" s="472">
        <f t="shared" si="3"/>
        <v>0</v>
      </c>
      <c r="AM48" s="472">
        <f t="shared" si="4"/>
        <v>0</v>
      </c>
      <c r="AN48" s="472">
        <f t="shared" si="5"/>
        <v>0</v>
      </c>
      <c r="AO48" s="472">
        <f t="shared" si="6"/>
        <v>0</v>
      </c>
      <c r="AP48" s="347">
        <f t="shared" si="7"/>
        <v>0</v>
      </c>
      <c r="AQ48" s="471">
        <f t="shared" si="8"/>
        <v>0</v>
      </c>
    </row>
    <row r="49" spans="2:43" s="458" customFormat="1" ht="29.25" customHeight="1" thickBot="1" x14ac:dyDescent="0.4">
      <c r="B49" s="334" t="s">
        <v>89</v>
      </c>
      <c r="C49" s="335"/>
      <c r="D49" s="335"/>
      <c r="E49" s="336">
        <f>COUNTIF(E14:E48,"&gt;="&amp;E13/2)</f>
        <v>0</v>
      </c>
      <c r="F49" s="336">
        <f t="shared" ref="F49:AH49" si="9">COUNTIF(F14:F48,"&gt;="&amp;F13/2)</f>
        <v>0</v>
      </c>
      <c r="G49" s="336">
        <f t="shared" si="9"/>
        <v>0</v>
      </c>
      <c r="H49" s="336">
        <f t="shared" si="9"/>
        <v>0</v>
      </c>
      <c r="I49" s="336">
        <f t="shared" si="9"/>
        <v>0</v>
      </c>
      <c r="J49" s="336">
        <f t="shared" ref="J49:S49" si="10">COUNTIF(J14:J48,"&gt;="&amp;J13/2)</f>
        <v>0</v>
      </c>
      <c r="K49" s="336">
        <f t="shared" si="10"/>
        <v>0</v>
      </c>
      <c r="L49" s="336">
        <f t="shared" si="10"/>
        <v>0</v>
      </c>
      <c r="M49" s="336">
        <f t="shared" si="10"/>
        <v>0</v>
      </c>
      <c r="N49" s="336">
        <f t="shared" si="10"/>
        <v>0</v>
      </c>
      <c r="O49" s="336">
        <f t="shared" si="10"/>
        <v>0</v>
      </c>
      <c r="P49" s="336">
        <f t="shared" si="10"/>
        <v>0</v>
      </c>
      <c r="Q49" s="336">
        <f t="shared" si="10"/>
        <v>0</v>
      </c>
      <c r="R49" s="336">
        <f t="shared" si="10"/>
        <v>0</v>
      </c>
      <c r="S49" s="336">
        <f t="shared" si="10"/>
        <v>0</v>
      </c>
      <c r="T49" s="336">
        <f t="shared" si="9"/>
        <v>0</v>
      </c>
      <c r="U49" s="336">
        <f t="shared" si="9"/>
        <v>0</v>
      </c>
      <c r="V49" s="336">
        <f t="shared" ref="V49:AA49" si="11">COUNTIF(V14:V48,"&gt;="&amp;V13/2)</f>
        <v>0</v>
      </c>
      <c r="W49" s="336">
        <f t="shared" si="11"/>
        <v>0</v>
      </c>
      <c r="X49" s="336">
        <f t="shared" si="11"/>
        <v>0</v>
      </c>
      <c r="Y49" s="336">
        <f t="shared" si="11"/>
        <v>0</v>
      </c>
      <c r="Z49" s="336">
        <f t="shared" si="11"/>
        <v>0</v>
      </c>
      <c r="AA49" s="336">
        <f t="shared" si="11"/>
        <v>0</v>
      </c>
      <c r="AB49" s="336">
        <f t="shared" si="9"/>
        <v>0</v>
      </c>
      <c r="AC49" s="336">
        <f t="shared" si="9"/>
        <v>0</v>
      </c>
      <c r="AD49" s="336">
        <f t="shared" si="9"/>
        <v>0</v>
      </c>
      <c r="AE49" s="336">
        <f t="shared" si="9"/>
        <v>0</v>
      </c>
      <c r="AF49" s="336">
        <f t="shared" si="9"/>
        <v>0</v>
      </c>
      <c r="AG49" s="336">
        <f t="shared" si="9"/>
        <v>0</v>
      </c>
      <c r="AH49" s="336">
        <f t="shared" si="9"/>
        <v>0</v>
      </c>
      <c r="AI49" s="336"/>
      <c r="AJ49" s="516"/>
      <c r="AK49" s="516"/>
      <c r="AL49" s="517"/>
      <c r="AM49" s="517"/>
      <c r="AN49" s="517"/>
      <c r="AO49" s="518"/>
      <c r="AP49" s="516"/>
      <c r="AQ49" s="519"/>
    </row>
    <row r="50" spans="2:43" s="458" customFormat="1" ht="29.25" customHeight="1" thickBot="1" x14ac:dyDescent="0.4">
      <c r="B50" s="593" t="s">
        <v>90</v>
      </c>
      <c r="C50" s="594"/>
      <c r="D50" s="594"/>
      <c r="E50" s="336" t="e">
        <f>E49*100/(COUNTA($D$14:$D$48)-COUNTBLANK($D$14:$D$48))</f>
        <v>#DIV/0!</v>
      </c>
      <c r="F50" s="336" t="e">
        <f t="shared" ref="F50:AH50" si="12">F49*100/(COUNTA($D$14:$D$48)-COUNTBLANK($D$14:$D$48))</f>
        <v>#DIV/0!</v>
      </c>
      <c r="G50" s="336" t="e">
        <f t="shared" si="12"/>
        <v>#DIV/0!</v>
      </c>
      <c r="H50" s="336" t="e">
        <f t="shared" si="12"/>
        <v>#DIV/0!</v>
      </c>
      <c r="I50" s="336" t="e">
        <f t="shared" si="12"/>
        <v>#DIV/0!</v>
      </c>
      <c r="J50" s="336" t="e">
        <f t="shared" si="12"/>
        <v>#DIV/0!</v>
      </c>
      <c r="K50" s="336" t="e">
        <f t="shared" si="12"/>
        <v>#DIV/0!</v>
      </c>
      <c r="L50" s="336" t="e">
        <f t="shared" si="12"/>
        <v>#DIV/0!</v>
      </c>
      <c r="M50" s="336" t="e">
        <f t="shared" si="12"/>
        <v>#DIV/0!</v>
      </c>
      <c r="N50" s="336" t="e">
        <f t="shared" si="12"/>
        <v>#DIV/0!</v>
      </c>
      <c r="O50" s="336" t="e">
        <f t="shared" si="12"/>
        <v>#DIV/0!</v>
      </c>
      <c r="P50" s="336" t="e">
        <f t="shared" si="12"/>
        <v>#DIV/0!</v>
      </c>
      <c r="Q50" s="336" t="e">
        <f t="shared" si="12"/>
        <v>#DIV/0!</v>
      </c>
      <c r="R50" s="336" t="e">
        <f t="shared" si="12"/>
        <v>#DIV/0!</v>
      </c>
      <c r="S50" s="336" t="e">
        <f t="shared" si="12"/>
        <v>#DIV/0!</v>
      </c>
      <c r="T50" s="336" t="e">
        <f t="shared" si="12"/>
        <v>#DIV/0!</v>
      </c>
      <c r="U50" s="336" t="e">
        <f t="shared" si="12"/>
        <v>#DIV/0!</v>
      </c>
      <c r="V50" s="336" t="e">
        <f t="shared" si="12"/>
        <v>#DIV/0!</v>
      </c>
      <c r="W50" s="336" t="e">
        <f t="shared" si="12"/>
        <v>#DIV/0!</v>
      </c>
      <c r="X50" s="336" t="e">
        <f t="shared" si="12"/>
        <v>#DIV/0!</v>
      </c>
      <c r="Y50" s="336" t="e">
        <f t="shared" si="12"/>
        <v>#DIV/0!</v>
      </c>
      <c r="Z50" s="336" t="e">
        <f t="shared" si="12"/>
        <v>#DIV/0!</v>
      </c>
      <c r="AA50" s="336" t="e">
        <f t="shared" si="12"/>
        <v>#DIV/0!</v>
      </c>
      <c r="AB50" s="336" t="e">
        <f t="shared" si="12"/>
        <v>#DIV/0!</v>
      </c>
      <c r="AC50" s="336" t="e">
        <f t="shared" si="12"/>
        <v>#DIV/0!</v>
      </c>
      <c r="AD50" s="336" t="e">
        <f t="shared" si="12"/>
        <v>#DIV/0!</v>
      </c>
      <c r="AE50" s="336" t="e">
        <f t="shared" si="12"/>
        <v>#DIV/0!</v>
      </c>
      <c r="AF50" s="336" t="e">
        <f t="shared" si="12"/>
        <v>#DIV/0!</v>
      </c>
      <c r="AG50" s="336" t="e">
        <f t="shared" si="12"/>
        <v>#DIV/0!</v>
      </c>
      <c r="AH50" s="336" t="e">
        <f t="shared" si="12"/>
        <v>#DIV/0!</v>
      </c>
      <c r="AI50" s="516"/>
      <c r="AJ50" s="516"/>
      <c r="AK50" s="516"/>
      <c r="AL50" s="517"/>
      <c r="AM50" s="517"/>
      <c r="AN50" s="517"/>
      <c r="AO50" s="518"/>
      <c r="AP50" s="516"/>
      <c r="AQ50" s="519"/>
    </row>
    <row r="51" spans="2:43" ht="12" customHeight="1" x14ac:dyDescent="0.35"/>
    <row r="52" spans="2:43" x14ac:dyDescent="0.35">
      <c r="D52" s="118"/>
    </row>
    <row r="54" spans="2:43" ht="18.75" customHeight="1" x14ac:dyDescent="0.35"/>
  </sheetData>
  <dataConsolidate/>
  <mergeCells count="7">
    <mergeCell ref="A1:C1"/>
    <mergeCell ref="B3:AQ3"/>
    <mergeCell ref="B50:D50"/>
    <mergeCell ref="B11:B13"/>
    <mergeCell ref="C11:C13"/>
    <mergeCell ref="AI11:AI12"/>
    <mergeCell ref="AJ11:AJ12"/>
  </mergeCells>
  <conditionalFormatting sqref="E12:AH12">
    <cfRule type="containsText" dxfId="16" priority="1" operator="containsText" text="CLO7">
      <formula>NOT(ISERROR(SEARCH("CLO7",E12)))</formula>
    </cfRule>
    <cfRule type="containsText" dxfId="15" priority="2" operator="containsText" text="CLO6">
      <formula>NOT(ISERROR(SEARCH("CLO6",E12)))</formula>
    </cfRule>
    <cfRule type="containsText" dxfId="14" priority="3" operator="containsText" text="CLO5">
      <formula>NOT(ISERROR(SEARCH("CLO5",E12)))</formula>
    </cfRule>
    <cfRule type="containsText" dxfId="13" priority="4" operator="containsText" text="CLO4">
      <formula>NOT(ISERROR(SEARCH("CLO4",E12)))</formula>
    </cfRule>
    <cfRule type="containsText" dxfId="12" priority="5" operator="containsText" text="CLO3">
      <formula>NOT(ISERROR(SEARCH("CLO3",E12)))</formula>
    </cfRule>
    <cfRule type="containsText" dxfId="11" priority="6" operator="containsText" text="CLO2">
      <formula>NOT(ISERROR(SEARCH("CLO2",E12)))</formula>
    </cfRule>
    <cfRule type="containsText" dxfId="10" priority="7" operator="containsText" text="CLO1">
      <formula>NOT(ISERROR(SEARCH("CLO1",E12)))</formula>
    </cfRule>
  </conditionalFormatting>
  <dataValidations count="1">
    <dataValidation type="list" allowBlank="1" showInputMessage="1" showErrorMessage="1" sqref="E12:AH12" xr:uid="{00000000-0002-0000-0300-000000000000}">
      <formula1>$AK$12:$AQ$12</formula1>
    </dataValidation>
  </dataValidations>
  <pageMargins left="0.44" right="0.18" top="0.75" bottom="0.75" header="0.3" footer="0.3"/>
  <pageSetup paperSize="9" scale="28" fitToWidth="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X51"/>
  <sheetViews>
    <sheetView showGridLines="0" view="pageBreakPreview" zoomScale="60" zoomScaleNormal="8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X21" sqref="X21"/>
    </sheetView>
  </sheetViews>
  <sheetFormatPr defaultColWidth="8.90625" defaultRowHeight="15.5" x14ac:dyDescent="0.35"/>
  <cols>
    <col min="1" max="1" width="4.7265625" style="60" customWidth="1"/>
    <col min="2" max="2" width="19.26953125" style="60" customWidth="1"/>
    <col min="3" max="3" width="48.1796875" style="60" customWidth="1"/>
    <col min="4" max="5" width="7.81640625" style="60" customWidth="1"/>
    <col min="6" max="7" width="8.08984375" style="60" customWidth="1"/>
    <col min="8" max="10" width="8.08984375" style="268" customWidth="1"/>
    <col min="11" max="11" width="14" style="60" customWidth="1"/>
    <col min="12" max="12" width="7.54296875" style="60" customWidth="1"/>
    <col min="13" max="13" width="2" style="60" customWidth="1"/>
    <col min="14" max="14" width="8.90625" style="60"/>
    <col min="15" max="15" width="8.90625" style="60" customWidth="1"/>
    <col min="16" max="16384" width="8.90625" style="60"/>
  </cols>
  <sheetData>
    <row r="1" spans="1:24" ht="16" thickBot="1" x14ac:dyDescent="0.4">
      <c r="A1" s="573" t="s">
        <v>184</v>
      </c>
      <c r="B1" s="573"/>
    </row>
    <row r="2" spans="1:24" ht="11.5" customHeight="1" thickBot="1" x14ac:dyDescent="0.4">
      <c r="L2" s="63"/>
      <c r="O2" s="427" t="s">
        <v>224</v>
      </c>
      <c r="P2" s="428" t="s">
        <v>44</v>
      </c>
      <c r="Q2" s="428" t="s">
        <v>225</v>
      </c>
      <c r="R2" s="428" t="s">
        <v>226</v>
      </c>
    </row>
    <row r="3" spans="1:24" ht="22.5" customHeight="1" thickBot="1" x14ac:dyDescent="0.4">
      <c r="A3" s="572" t="s">
        <v>185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O3" s="429" t="s">
        <v>227</v>
      </c>
      <c r="P3" s="430" t="s">
        <v>45</v>
      </c>
      <c r="Q3" s="430">
        <v>4</v>
      </c>
      <c r="R3" s="430" t="s">
        <v>228</v>
      </c>
    </row>
    <row r="4" spans="1:24" ht="28.5" thickBot="1" x14ac:dyDescent="0.4">
      <c r="A4" s="263"/>
      <c r="B4" s="263"/>
      <c r="C4" s="263"/>
      <c r="D4" s="263"/>
      <c r="E4" s="263"/>
      <c r="F4" s="263"/>
      <c r="G4" s="263"/>
      <c r="H4" s="263"/>
      <c r="I4" s="459"/>
      <c r="J4" s="459"/>
      <c r="K4" s="62"/>
      <c r="L4" s="62"/>
      <c r="O4" s="429" t="s">
        <v>229</v>
      </c>
      <c r="P4" s="430" t="s">
        <v>46</v>
      </c>
      <c r="Q4" s="430">
        <v>4</v>
      </c>
      <c r="R4" s="430" t="s">
        <v>230</v>
      </c>
    </row>
    <row r="5" spans="1:24" ht="16" thickBot="1" x14ac:dyDescent="0.4">
      <c r="A5" s="65" t="s">
        <v>70</v>
      </c>
      <c r="B5" s="65"/>
      <c r="C5" s="65" t="str">
        <f>'Lamp.A PB '!C6</f>
        <v>: SIJIL SISTEM KOMPUTER DAN RANGKAIAN</v>
      </c>
      <c r="D5" s="65"/>
      <c r="E5" s="65"/>
      <c r="F5" s="65"/>
      <c r="G5" s="65"/>
      <c r="H5" s="119"/>
      <c r="I5" s="119"/>
      <c r="J5" s="119"/>
      <c r="K5" s="62"/>
      <c r="L5" s="62"/>
      <c r="O5" s="429" t="s">
        <v>231</v>
      </c>
      <c r="P5" s="430" t="s">
        <v>47</v>
      </c>
      <c r="Q5" s="430">
        <v>3.67</v>
      </c>
      <c r="R5" s="623" t="s">
        <v>232</v>
      </c>
    </row>
    <row r="6" spans="1:24" ht="16" thickBot="1" x14ac:dyDescent="0.4">
      <c r="A6" s="65" t="s">
        <v>71</v>
      </c>
      <c r="B6" s="65"/>
      <c r="C6" s="65" t="str">
        <f>'Lamp.A PB '!C7</f>
        <v>: SSM 1022</v>
      </c>
      <c r="D6" s="65"/>
      <c r="E6" s="65"/>
      <c r="F6" s="65"/>
      <c r="G6" s="65"/>
      <c r="H6" s="119"/>
      <c r="I6" s="119"/>
      <c r="J6" s="119"/>
      <c r="K6" s="62"/>
      <c r="L6" s="62"/>
      <c r="O6" s="429" t="s">
        <v>233</v>
      </c>
      <c r="P6" s="430" t="s">
        <v>48</v>
      </c>
      <c r="Q6" s="430">
        <v>3.33</v>
      </c>
      <c r="R6" s="624"/>
    </row>
    <row r="7" spans="1:24" ht="16" thickBot="1" x14ac:dyDescent="0.4">
      <c r="A7" s="65" t="s">
        <v>18</v>
      </c>
      <c r="B7" s="65"/>
      <c r="C7" s="65" t="str">
        <f>'Lamp.A PB '!C8</f>
        <v>: MATEMATIK</v>
      </c>
      <c r="D7" s="65"/>
      <c r="E7" s="65"/>
      <c r="F7" s="65"/>
      <c r="G7" s="65"/>
      <c r="H7" s="119"/>
      <c r="I7" s="119"/>
      <c r="J7" s="119"/>
      <c r="K7" s="62"/>
      <c r="L7" s="62"/>
      <c r="O7" s="429" t="s">
        <v>234</v>
      </c>
      <c r="P7" s="430" t="s">
        <v>49</v>
      </c>
      <c r="Q7" s="430">
        <v>3</v>
      </c>
      <c r="R7" s="625"/>
    </row>
    <row r="8" spans="1:24" ht="16" thickBot="1" x14ac:dyDescent="0.4">
      <c r="A8" s="65" t="s">
        <v>72</v>
      </c>
      <c r="B8" s="65"/>
      <c r="C8" s="68" t="str">
        <f>'Lamp.A PB '!C9</f>
        <v>: NURUL HANANIE BINTI MAZLAN</v>
      </c>
      <c r="D8" s="65"/>
      <c r="E8" s="65"/>
      <c r="F8" s="65"/>
      <c r="G8" s="65"/>
      <c r="H8" s="119"/>
      <c r="I8" s="119"/>
      <c r="J8" s="119"/>
      <c r="K8" s="62"/>
      <c r="L8" s="62"/>
      <c r="O8" s="429" t="s">
        <v>235</v>
      </c>
      <c r="P8" s="430" t="s">
        <v>50</v>
      </c>
      <c r="Q8" s="430">
        <v>2.67</v>
      </c>
      <c r="R8" s="623" t="s">
        <v>236</v>
      </c>
    </row>
    <row r="9" spans="1:24" ht="16" thickBot="1" x14ac:dyDescent="0.4">
      <c r="A9" s="65" t="s">
        <v>73</v>
      </c>
      <c r="B9" s="65"/>
      <c r="C9" s="65" t="str">
        <f>'Lamp.A PB '!C10</f>
        <v>: SSK 1</v>
      </c>
      <c r="D9" s="65"/>
      <c r="E9" s="65"/>
      <c r="F9" s="65"/>
      <c r="G9" s="65"/>
      <c r="H9" s="119"/>
      <c r="I9" s="119"/>
      <c r="J9" s="119"/>
      <c r="K9" s="62"/>
      <c r="L9" s="62"/>
      <c r="O9" s="429" t="s">
        <v>237</v>
      </c>
      <c r="P9" s="430" t="s">
        <v>51</v>
      </c>
      <c r="Q9" s="430">
        <v>2.33</v>
      </c>
      <c r="R9" s="624"/>
    </row>
    <row r="10" spans="1:24" ht="16" thickBot="1" x14ac:dyDescent="0.4">
      <c r="A10" s="65"/>
      <c r="B10" s="65"/>
      <c r="C10" s="65"/>
      <c r="D10" s="65"/>
      <c r="E10" s="65"/>
      <c r="F10" s="65"/>
      <c r="G10" s="65"/>
      <c r="H10" s="119"/>
      <c r="I10" s="119"/>
      <c r="J10" s="119"/>
      <c r="K10" s="62"/>
      <c r="L10" s="62"/>
      <c r="O10" s="429" t="s">
        <v>238</v>
      </c>
      <c r="P10" s="430" t="s">
        <v>52</v>
      </c>
      <c r="Q10" s="430">
        <v>2</v>
      </c>
      <c r="R10" s="625"/>
    </row>
    <row r="11" spans="1:24" ht="24" customHeight="1" thickBot="1" x14ac:dyDescent="0.4">
      <c r="A11" s="595" t="s">
        <v>19</v>
      </c>
      <c r="B11" s="598" t="s">
        <v>20</v>
      </c>
      <c r="C11" s="598" t="s">
        <v>76</v>
      </c>
      <c r="D11" s="629" t="s">
        <v>14</v>
      </c>
      <c r="E11" s="631" t="s">
        <v>15</v>
      </c>
      <c r="F11" s="633" t="s">
        <v>16</v>
      </c>
      <c r="G11" s="635" t="s">
        <v>17</v>
      </c>
      <c r="H11" s="637" t="s">
        <v>21</v>
      </c>
      <c r="I11" s="639" t="s">
        <v>258</v>
      </c>
      <c r="J11" s="641" t="s">
        <v>259</v>
      </c>
      <c r="K11" s="603" t="s">
        <v>205</v>
      </c>
      <c r="L11" s="626" t="s">
        <v>81</v>
      </c>
      <c r="O11" s="429" t="s">
        <v>239</v>
      </c>
      <c r="P11" s="430" t="s">
        <v>53</v>
      </c>
      <c r="Q11" s="430">
        <v>1.67</v>
      </c>
      <c r="R11" s="623" t="s">
        <v>240</v>
      </c>
    </row>
    <row r="12" spans="1:24" ht="24" customHeight="1" thickBot="1" x14ac:dyDescent="0.4">
      <c r="A12" s="596"/>
      <c r="B12" s="599"/>
      <c r="C12" s="599"/>
      <c r="D12" s="630"/>
      <c r="E12" s="632"/>
      <c r="F12" s="634"/>
      <c r="G12" s="636"/>
      <c r="H12" s="638"/>
      <c r="I12" s="640"/>
      <c r="J12" s="642"/>
      <c r="K12" s="604"/>
      <c r="L12" s="627"/>
      <c r="O12" s="429" t="s">
        <v>241</v>
      </c>
      <c r="P12" s="430" t="s">
        <v>54</v>
      </c>
      <c r="Q12" s="430">
        <v>1.33</v>
      </c>
      <c r="R12" s="624"/>
    </row>
    <row r="13" spans="1:24" ht="24" customHeight="1" thickBot="1" x14ac:dyDescent="0.4">
      <c r="A13" s="596"/>
      <c r="B13" s="599"/>
      <c r="C13" s="599"/>
      <c r="D13" s="630"/>
      <c r="E13" s="632"/>
      <c r="F13" s="634"/>
      <c r="G13" s="636"/>
      <c r="H13" s="638"/>
      <c r="I13" s="640"/>
      <c r="J13" s="642"/>
      <c r="K13" s="604"/>
      <c r="L13" s="627"/>
      <c r="O13" s="429" t="s">
        <v>242</v>
      </c>
      <c r="P13" s="430" t="s">
        <v>55</v>
      </c>
      <c r="Q13" s="430">
        <v>1</v>
      </c>
      <c r="R13" s="625"/>
    </row>
    <row r="14" spans="1:24" ht="24" customHeight="1" thickBot="1" x14ac:dyDescent="0.4">
      <c r="A14" s="597"/>
      <c r="B14" s="600"/>
      <c r="C14" s="600"/>
      <c r="D14" s="384" t="str">
        <f>IF(('Lamp.A PB '!Y14+'Lamp. B1 PA - OBJEKTIF'!AT13+'Lamp. B2 PA SUBJEKTIF'!AE14+'Lamp. B3 PA - AMALI '!AK13)=0,"",'Lamp.A PB '!Y14+'Lamp. B1 PA - OBJEKTIF'!AT13+'Lamp. B2 PA SUBJEKTIF'!AE14+'Lamp. B3 PA - AMALI '!AK13)</f>
        <v/>
      </c>
      <c r="E14" s="385" t="str">
        <f>IF(('Lamp.A PB '!Z14+'Lamp. B1 PA - OBJEKTIF'!AU13+'Lamp. B2 PA SUBJEKTIF'!AF14+'Lamp. B3 PA - AMALI '!AL13)=0,"",'Lamp.A PB '!Z14+'Lamp. B1 PA - OBJEKTIF'!AU13+'Lamp. B2 PA SUBJEKTIF'!AF14+'Lamp. B3 PA - AMALI '!AL13)</f>
        <v/>
      </c>
      <c r="F14" s="386" t="str">
        <f>IF(('Lamp.A PB '!AA14+'Lamp. B1 PA - OBJEKTIF'!AV13+'Lamp. B2 PA SUBJEKTIF'!AG14+'Lamp. B3 PA - AMALI '!AM13)=0,"",'Lamp.A PB '!AA14+'Lamp. B1 PA - OBJEKTIF'!AV13+'Lamp. B2 PA SUBJEKTIF'!AG14+'Lamp. B3 PA - AMALI '!AM13)</f>
        <v/>
      </c>
      <c r="G14" s="387" t="str">
        <f>IF(('Lamp.A PB '!AB14+'Lamp. B1 PA - OBJEKTIF'!AW13+'Lamp. B2 PA SUBJEKTIF'!AH14+'Lamp. B3 PA - AMALI '!AN13)=0,"",'Lamp.A PB '!AB14+'Lamp. B1 PA - OBJEKTIF'!AW13+'Lamp. B2 PA SUBJEKTIF'!AH14+'Lamp. B3 PA - AMALI '!AN13)</f>
        <v/>
      </c>
      <c r="H14" s="388" t="str">
        <f>IF(('Lamp.A PB '!AC14+'Lamp. B1 PA - OBJEKTIF'!AX13+'Lamp. B2 PA SUBJEKTIF'!AI14+'Lamp. B3 PA - AMALI '!AO13)=0,"",'Lamp.A PB '!AC14+'Lamp. B1 PA - OBJEKTIF'!AX13+'Lamp. B2 PA SUBJEKTIF'!AI14+'Lamp. B3 PA - AMALI '!AO13)</f>
        <v/>
      </c>
      <c r="I14" s="508" t="str">
        <f>IF(('Lamp.A PB '!AD14+'Lamp. B1 PA - OBJEKTIF'!AY13+'Lamp. B2 PA SUBJEKTIF'!AJ14+'Lamp. B3 PA - AMALI '!AP13)=0,"",'Lamp.A PB '!AD14+'Lamp. B1 PA - OBJEKTIF'!AY13+'Lamp. B2 PA SUBJEKTIF'!AJ14+'Lamp. B3 PA - AMALI '!AP13)</f>
        <v/>
      </c>
      <c r="J14" s="507" t="str">
        <f>IF(('Lamp.A PB '!AE14+'Lamp. B1 PA - OBJEKTIF'!AZ13+'Lamp. B2 PA SUBJEKTIF'!AK14+'Lamp. B3 PA - AMALI '!AQ13)=0,"",'Lamp.A PB '!AE14+'Lamp. B1 PA - OBJEKTIF'!AZ13+'Lamp. B2 PA SUBJEKTIF'!AK14+'Lamp. B3 PA - AMALI '!AQ13)</f>
        <v/>
      </c>
      <c r="K14" s="453">
        <f>SUM(D14:J14)</f>
        <v>0</v>
      </c>
      <c r="L14" s="628"/>
      <c r="M14" s="267"/>
      <c r="O14" s="429" t="s">
        <v>243</v>
      </c>
      <c r="P14" s="430" t="s">
        <v>56</v>
      </c>
      <c r="Q14" s="430">
        <v>0</v>
      </c>
      <c r="R14" s="430" t="s">
        <v>244</v>
      </c>
      <c r="V14" s="60" t="s">
        <v>285</v>
      </c>
      <c r="W14" s="60" t="s">
        <v>286</v>
      </c>
      <c r="X14" s="60" t="s">
        <v>287</v>
      </c>
    </row>
    <row r="15" spans="1:24" ht="24" customHeight="1" x14ac:dyDescent="0.35">
      <c r="A15" s="340">
        <v>1</v>
      </c>
      <c r="B15" s="341" t="str">
        <f>IF('Lamp.A PB '!B15="","",'Lamp.A PB '!B15)</f>
        <v/>
      </c>
      <c r="C15" s="341" t="str">
        <f>IF('Lamp.A PB '!C15="","",'Lamp.A PB '!C15)</f>
        <v/>
      </c>
      <c r="D15" s="383">
        <f>'Lamp.A PB '!Y15+'Lamp. B1 PA - OBJEKTIF'!AT14+'Lamp. B2 PA SUBJEKTIF'!AE15+'Lamp. B3 PA - AMALI '!AK14</f>
        <v>0</v>
      </c>
      <c r="E15" s="383">
        <f>'Lamp.A PB '!Z15+'Lamp. B1 PA - OBJEKTIF'!AU14+'Lamp. B2 PA SUBJEKTIF'!AF15+'Lamp. B3 PA - AMALI '!AL14</f>
        <v>0</v>
      </c>
      <c r="F15" s="383">
        <f>'Lamp.A PB '!AA15+'Lamp. B1 PA - OBJEKTIF'!AV14+'Lamp. B2 PA SUBJEKTIF'!AG15+'Lamp. B3 PA - AMALI '!AM14</f>
        <v>0</v>
      </c>
      <c r="G15" s="383">
        <f>'Lamp.A PB '!AB15+'Lamp. B1 PA - OBJEKTIF'!AW14+'Lamp. B2 PA SUBJEKTIF'!AH15+'Lamp. B3 PA - AMALI '!AN14</f>
        <v>0</v>
      </c>
      <c r="H15" s="359">
        <f>'Lamp.A PB '!AC15+'Lamp. B1 PA - OBJEKTIF'!AX14+'Lamp. B2 PA SUBJEKTIF'!AI15+'Lamp. B3 PA - AMALI '!AO14</f>
        <v>0</v>
      </c>
      <c r="I15" s="359">
        <f>'Lamp.A PB '!AD15+'Lamp. B1 PA - OBJEKTIF'!AY14+'Lamp. B2 PA SUBJEKTIF'!AK15+'Lamp. B3 PA - AMALI '!AP14</f>
        <v>0</v>
      </c>
      <c r="J15" s="359">
        <f>'Lamp.A PB '!AE15+'Lamp. B1 PA - OBJEKTIF'!AZ14+'Lamp. B2 PA SUBJEKTIF'!AK15+'Lamp. B3 PA - AMALI '!AQ14</f>
        <v>0</v>
      </c>
      <c r="K15" s="292">
        <f>ROUND(SUM(D15:J15),0)</f>
        <v>0</v>
      </c>
      <c r="L15" s="321" t="str">
        <f>IF(K15&gt;=90,"A+",IF(K15&gt;=80,"A",IF(K15&gt;=75,"A-",IF(K15&gt;=70,"B+",IF(K15&gt;=65,"B",IF(K15&gt;=60,"B-",IF(K15&gt;=55,"C+",IF(K15&gt;=50,"C",IF(K15&gt;=47,"C-",IF(K15&gt;=44,"D+",IF(K15&gt;=40,"D",IF(C15="","","F"))))))))))))</f>
        <v/>
      </c>
      <c r="M15" s="267"/>
    </row>
    <row r="16" spans="1:24" ht="24" customHeight="1" x14ac:dyDescent="0.35">
      <c r="A16" s="332">
        <v>2</v>
      </c>
      <c r="B16" s="341" t="str">
        <f>IF('Lamp.A PB '!B16="","",'Lamp.A PB '!B16)</f>
        <v/>
      </c>
      <c r="C16" s="341" t="str">
        <f>IF('Lamp.A PB '!C16="","",'Lamp.A PB '!C16)</f>
        <v/>
      </c>
      <c r="D16" s="383">
        <f>'Lamp.A PB '!Y16+'Lamp. B1 PA - OBJEKTIF'!AT15+'Lamp. B2 PA SUBJEKTIF'!AE16+'Lamp. B3 PA - AMALI '!AK15</f>
        <v>0</v>
      </c>
      <c r="E16" s="383">
        <f>'Lamp.A PB '!Z16+'Lamp. B1 PA - OBJEKTIF'!AU15+'Lamp. B2 PA SUBJEKTIF'!AF16+'Lamp. B3 PA - AMALI '!AL15</f>
        <v>0</v>
      </c>
      <c r="F16" s="383">
        <f>'Lamp.A PB '!AA16+'Lamp. B1 PA - OBJEKTIF'!AV15+'Lamp. B2 PA SUBJEKTIF'!AG16+'Lamp. B3 PA - AMALI '!AM15</f>
        <v>0</v>
      </c>
      <c r="G16" s="383">
        <f>'Lamp.A PB '!AB16+'Lamp. B1 PA - OBJEKTIF'!AW15+'Lamp. B2 PA SUBJEKTIF'!AH16+'Lamp. B3 PA - AMALI '!AN15</f>
        <v>0</v>
      </c>
      <c r="H16" s="359">
        <f>'Lamp.A PB '!AC16+'Lamp. B1 PA - OBJEKTIF'!AX15+'Lamp. B2 PA SUBJEKTIF'!AI16+'Lamp. B3 PA - AMALI '!AO15</f>
        <v>0</v>
      </c>
      <c r="I16" s="359">
        <f>'Lamp.A PB '!AD16+'Lamp. B1 PA - OBJEKTIF'!AY15+'Lamp. B2 PA SUBJEKTIF'!AK16+'Lamp. B3 PA - AMALI '!AP15</f>
        <v>0</v>
      </c>
      <c r="J16" s="359">
        <f>'Lamp.A PB '!AE16+'Lamp. B1 PA - OBJEKTIF'!AZ15+'Lamp. B2 PA SUBJEKTIF'!AK16+'Lamp. B3 PA - AMALI '!AQ15</f>
        <v>0</v>
      </c>
      <c r="K16" s="292">
        <f t="shared" ref="K16:K49" si="0">ROUND(SUM(D16:J16),0)</f>
        <v>0</v>
      </c>
      <c r="L16" s="321" t="str">
        <f t="shared" ref="L16:L49" si="1">IF(K16&gt;=90,"A+",IF(K16&gt;=80,"A",IF(K16&gt;=75,"A-",IF(K16&gt;=70,"B+",IF(K16&gt;=65,"B",IF(K16&gt;=60,"B-",IF(K16&gt;=55,"C+",IF(K16&gt;=50,"C",IF(K16&gt;=47,"C-",IF(K16&gt;=44,"D+",IF(K16&gt;=40,"D",IF(C16="","","F"))))))))))))</f>
        <v/>
      </c>
      <c r="M16" s="267"/>
    </row>
    <row r="17" spans="1:13" ht="24" customHeight="1" x14ac:dyDescent="0.35">
      <c r="A17" s="332">
        <v>3</v>
      </c>
      <c r="B17" s="341" t="str">
        <f>IF('Lamp.A PB '!B17="","",'Lamp.A PB '!B17)</f>
        <v/>
      </c>
      <c r="C17" s="341" t="str">
        <f>IF('Lamp.A PB '!C17="","",'Lamp.A PB '!C17)</f>
        <v/>
      </c>
      <c r="D17" s="383">
        <f>'Lamp.A PB '!Y17+'Lamp. B1 PA - OBJEKTIF'!AT16+'Lamp. B2 PA SUBJEKTIF'!AE17+'Lamp. B3 PA - AMALI '!AK16</f>
        <v>0</v>
      </c>
      <c r="E17" s="383">
        <f>'Lamp.A PB '!Z17+'Lamp. B1 PA - OBJEKTIF'!AU16+'Lamp. B2 PA SUBJEKTIF'!AF17+'Lamp. B3 PA - AMALI '!AL16</f>
        <v>0</v>
      </c>
      <c r="F17" s="383">
        <f>'Lamp.A PB '!AA17+'Lamp. B1 PA - OBJEKTIF'!AV16+'Lamp. B2 PA SUBJEKTIF'!AG17+'Lamp. B3 PA - AMALI '!AM16</f>
        <v>0</v>
      </c>
      <c r="G17" s="383">
        <f>'Lamp.A PB '!AB17+'Lamp. B1 PA - OBJEKTIF'!AW16+'Lamp. B2 PA SUBJEKTIF'!AH17+'Lamp. B3 PA - AMALI '!AN16</f>
        <v>0</v>
      </c>
      <c r="H17" s="359">
        <f>'Lamp.A PB '!AC17+'Lamp. B1 PA - OBJEKTIF'!AX16+'Lamp. B2 PA SUBJEKTIF'!AI17+'Lamp. B3 PA - AMALI '!AO16</f>
        <v>0</v>
      </c>
      <c r="I17" s="359">
        <f>'Lamp.A PB '!AD17+'Lamp. B1 PA - OBJEKTIF'!AY16+'Lamp. B2 PA SUBJEKTIF'!AK17+'Lamp. B3 PA - AMALI '!AP16</f>
        <v>0</v>
      </c>
      <c r="J17" s="359">
        <f>'Lamp.A PB '!AE17+'Lamp. B1 PA - OBJEKTIF'!AZ16+'Lamp. B2 PA SUBJEKTIF'!AK17+'Lamp. B3 PA - AMALI '!AQ16</f>
        <v>0</v>
      </c>
      <c r="K17" s="292">
        <f t="shared" si="0"/>
        <v>0</v>
      </c>
      <c r="L17" s="321" t="str">
        <f t="shared" si="1"/>
        <v/>
      </c>
      <c r="M17" s="267"/>
    </row>
    <row r="18" spans="1:13" ht="24" customHeight="1" x14ac:dyDescent="0.35">
      <c r="A18" s="332">
        <v>4</v>
      </c>
      <c r="B18" s="341" t="str">
        <f>IF('Lamp.A PB '!B18="","",'Lamp.A PB '!B18)</f>
        <v/>
      </c>
      <c r="C18" s="341" t="str">
        <f>IF('Lamp.A PB '!C18="","",'Lamp.A PB '!C18)</f>
        <v/>
      </c>
      <c r="D18" s="383">
        <f>'Lamp.A PB '!Y18+'Lamp. B1 PA - OBJEKTIF'!AT17+'Lamp. B2 PA SUBJEKTIF'!AE18+'Lamp. B3 PA - AMALI '!AK17</f>
        <v>0</v>
      </c>
      <c r="E18" s="383">
        <f>'Lamp.A PB '!Z18+'Lamp. B1 PA - OBJEKTIF'!AU17+'Lamp. B2 PA SUBJEKTIF'!AF18+'Lamp. B3 PA - AMALI '!AL17</f>
        <v>0</v>
      </c>
      <c r="F18" s="383">
        <f>'Lamp.A PB '!AA18+'Lamp. B1 PA - OBJEKTIF'!AV17+'Lamp. B2 PA SUBJEKTIF'!AG18+'Lamp. B3 PA - AMALI '!AM17</f>
        <v>0</v>
      </c>
      <c r="G18" s="383">
        <f>'Lamp.A PB '!AB18+'Lamp. B1 PA - OBJEKTIF'!AW17+'Lamp. B2 PA SUBJEKTIF'!AH18+'Lamp. B3 PA - AMALI '!AN17</f>
        <v>0</v>
      </c>
      <c r="H18" s="359">
        <f>'Lamp.A PB '!AC18+'Lamp. B1 PA - OBJEKTIF'!AX17+'Lamp. B2 PA SUBJEKTIF'!AI18+'Lamp. B3 PA - AMALI '!AO17</f>
        <v>0</v>
      </c>
      <c r="I18" s="359">
        <f>'Lamp.A PB '!AD18+'Lamp. B1 PA - OBJEKTIF'!AY17+'Lamp. B2 PA SUBJEKTIF'!AK18+'Lamp. B3 PA - AMALI '!AP17</f>
        <v>0</v>
      </c>
      <c r="J18" s="359">
        <f>'Lamp.A PB '!AE18+'Lamp. B1 PA - OBJEKTIF'!AZ17+'Lamp. B2 PA SUBJEKTIF'!AK18+'Lamp. B3 PA - AMALI '!AQ17</f>
        <v>0</v>
      </c>
      <c r="K18" s="292">
        <f t="shared" si="0"/>
        <v>0</v>
      </c>
      <c r="L18" s="321" t="str">
        <f t="shared" si="1"/>
        <v/>
      </c>
      <c r="M18" s="267"/>
    </row>
    <row r="19" spans="1:13" ht="24" customHeight="1" x14ac:dyDescent="0.35">
      <c r="A19" s="332">
        <v>5</v>
      </c>
      <c r="B19" s="341" t="str">
        <f>IF('Lamp.A PB '!B19="","",'Lamp.A PB '!B19)</f>
        <v/>
      </c>
      <c r="C19" s="341" t="str">
        <f>IF('Lamp.A PB '!C19="","",'Lamp.A PB '!C19)</f>
        <v/>
      </c>
      <c r="D19" s="383">
        <f>'Lamp.A PB '!Y19+'Lamp. B1 PA - OBJEKTIF'!AT18+'Lamp. B2 PA SUBJEKTIF'!AE19+'Lamp. B3 PA - AMALI '!AK18</f>
        <v>0</v>
      </c>
      <c r="E19" s="383">
        <f>'Lamp.A PB '!Z19+'Lamp. B1 PA - OBJEKTIF'!AU18+'Lamp. B2 PA SUBJEKTIF'!AF19+'Lamp. B3 PA - AMALI '!AL18</f>
        <v>0</v>
      </c>
      <c r="F19" s="383">
        <f>'Lamp.A PB '!AA19+'Lamp. B1 PA - OBJEKTIF'!AV18+'Lamp. B2 PA SUBJEKTIF'!AG19+'Lamp. B3 PA - AMALI '!AM18</f>
        <v>0</v>
      </c>
      <c r="G19" s="383">
        <f>'Lamp.A PB '!AB19+'Lamp. B1 PA - OBJEKTIF'!AW18+'Lamp. B2 PA SUBJEKTIF'!AH19+'Lamp. B3 PA - AMALI '!AN18</f>
        <v>0</v>
      </c>
      <c r="H19" s="359">
        <f>'Lamp.A PB '!AC19+'Lamp. B1 PA - OBJEKTIF'!AX18+'Lamp. B2 PA SUBJEKTIF'!AI19+'Lamp. B3 PA - AMALI '!AO18</f>
        <v>0</v>
      </c>
      <c r="I19" s="359">
        <f>'Lamp.A PB '!AD19+'Lamp. B1 PA - OBJEKTIF'!AY18+'Lamp. B2 PA SUBJEKTIF'!AK19+'Lamp. B3 PA - AMALI '!AP18</f>
        <v>0</v>
      </c>
      <c r="J19" s="359">
        <f>'Lamp.A PB '!AE19+'Lamp. B1 PA - OBJEKTIF'!AZ18+'Lamp. B2 PA SUBJEKTIF'!AK19+'Lamp. B3 PA - AMALI '!AQ18</f>
        <v>0</v>
      </c>
      <c r="K19" s="292">
        <f t="shared" si="0"/>
        <v>0</v>
      </c>
      <c r="L19" s="321" t="str">
        <f t="shared" si="1"/>
        <v/>
      </c>
      <c r="M19" s="267"/>
    </row>
    <row r="20" spans="1:13" ht="24" customHeight="1" x14ac:dyDescent="0.35">
      <c r="A20" s="332">
        <v>6</v>
      </c>
      <c r="B20" s="341" t="str">
        <f>IF('Lamp.A PB '!B20="","",'Lamp.A PB '!B20)</f>
        <v/>
      </c>
      <c r="C20" s="341" t="str">
        <f>IF('Lamp.A PB '!C20="","",'Lamp.A PB '!C20)</f>
        <v/>
      </c>
      <c r="D20" s="383">
        <f>'Lamp.A PB '!Y20+'Lamp. B1 PA - OBJEKTIF'!AT19+'Lamp. B2 PA SUBJEKTIF'!AE20+'Lamp. B3 PA - AMALI '!AK19</f>
        <v>0</v>
      </c>
      <c r="E20" s="383">
        <f>'Lamp.A PB '!Z20+'Lamp. B1 PA - OBJEKTIF'!AU19+'Lamp. B2 PA SUBJEKTIF'!AF20+'Lamp. B3 PA - AMALI '!AL19</f>
        <v>0</v>
      </c>
      <c r="F20" s="383">
        <f>'Lamp.A PB '!AA20+'Lamp. B1 PA - OBJEKTIF'!AV19+'Lamp. B2 PA SUBJEKTIF'!AG20+'Lamp. B3 PA - AMALI '!AM19</f>
        <v>0</v>
      </c>
      <c r="G20" s="383">
        <f>'Lamp.A PB '!AB20+'Lamp. B1 PA - OBJEKTIF'!AW19+'Lamp. B2 PA SUBJEKTIF'!AH20+'Lamp. B3 PA - AMALI '!AN19</f>
        <v>0</v>
      </c>
      <c r="H20" s="359">
        <f>'Lamp.A PB '!AC20+'Lamp. B1 PA - OBJEKTIF'!AX19+'Lamp. B2 PA SUBJEKTIF'!AI20+'Lamp. B3 PA - AMALI '!AO19</f>
        <v>0</v>
      </c>
      <c r="I20" s="359">
        <f>'Lamp.A PB '!AD20+'Lamp. B1 PA - OBJEKTIF'!AY19+'Lamp. B2 PA SUBJEKTIF'!AK20+'Lamp. B3 PA - AMALI '!AP19</f>
        <v>0</v>
      </c>
      <c r="J20" s="359">
        <f>'Lamp.A PB '!AE20+'Lamp. B1 PA - OBJEKTIF'!AZ19+'Lamp. B2 PA SUBJEKTIF'!AK20+'Lamp. B3 PA - AMALI '!AQ19</f>
        <v>0</v>
      </c>
      <c r="K20" s="292">
        <f t="shared" si="0"/>
        <v>0</v>
      </c>
      <c r="L20" s="321" t="str">
        <f t="shared" si="1"/>
        <v/>
      </c>
      <c r="M20" s="267"/>
    </row>
    <row r="21" spans="1:13" ht="24" customHeight="1" x14ac:dyDescent="0.35">
      <c r="A21" s="332">
        <v>7</v>
      </c>
      <c r="B21" s="341" t="str">
        <f>IF('Lamp.A PB '!B21="","",'Lamp.A PB '!B21)</f>
        <v/>
      </c>
      <c r="C21" s="341" t="str">
        <f>IF('Lamp.A PB '!C21="","",'Lamp.A PB '!C21)</f>
        <v/>
      </c>
      <c r="D21" s="383">
        <f>'Lamp.A PB '!Y21+'Lamp. B1 PA - OBJEKTIF'!AT20+'Lamp. B2 PA SUBJEKTIF'!AE21+'Lamp. B3 PA - AMALI '!AK20</f>
        <v>0</v>
      </c>
      <c r="E21" s="383">
        <f>'Lamp.A PB '!Z21+'Lamp. B1 PA - OBJEKTIF'!AU20+'Lamp. B2 PA SUBJEKTIF'!AF21+'Lamp. B3 PA - AMALI '!AL20</f>
        <v>0</v>
      </c>
      <c r="F21" s="383">
        <f>'Lamp.A PB '!AA21+'Lamp. B1 PA - OBJEKTIF'!AV20+'Lamp. B2 PA SUBJEKTIF'!AG21+'Lamp. B3 PA - AMALI '!AM20</f>
        <v>0</v>
      </c>
      <c r="G21" s="383">
        <f>'Lamp.A PB '!AB21+'Lamp. B1 PA - OBJEKTIF'!AW20+'Lamp. B2 PA SUBJEKTIF'!AH21+'Lamp. B3 PA - AMALI '!AN20</f>
        <v>0</v>
      </c>
      <c r="H21" s="359">
        <f>'Lamp.A PB '!AC21+'Lamp. B1 PA - OBJEKTIF'!AX20+'Lamp. B2 PA SUBJEKTIF'!AI21+'Lamp. B3 PA - AMALI '!AO20</f>
        <v>0</v>
      </c>
      <c r="I21" s="359">
        <f>'Lamp.A PB '!AD21+'Lamp. B1 PA - OBJEKTIF'!AY20+'Lamp. B2 PA SUBJEKTIF'!AK21+'Lamp. B3 PA - AMALI '!AP20</f>
        <v>0</v>
      </c>
      <c r="J21" s="359">
        <f>'Lamp.A PB '!AE21+'Lamp. B1 PA - OBJEKTIF'!AZ20+'Lamp. B2 PA SUBJEKTIF'!AK21+'Lamp. B3 PA - AMALI '!AQ20</f>
        <v>0</v>
      </c>
      <c r="K21" s="292">
        <f t="shared" si="0"/>
        <v>0</v>
      </c>
      <c r="L21" s="321" t="str">
        <f t="shared" si="1"/>
        <v/>
      </c>
      <c r="M21" s="267"/>
    </row>
    <row r="22" spans="1:13" ht="24" customHeight="1" x14ac:dyDescent="0.35">
      <c r="A22" s="332">
        <v>8</v>
      </c>
      <c r="B22" s="341" t="str">
        <f>IF('Lamp.A PB '!B22="","",'Lamp.A PB '!B22)</f>
        <v/>
      </c>
      <c r="C22" s="341" t="str">
        <f>IF('Lamp.A PB '!C22="","",'Lamp.A PB '!C22)</f>
        <v/>
      </c>
      <c r="D22" s="383">
        <f>'Lamp.A PB '!Y22+'Lamp. B1 PA - OBJEKTIF'!AT21+'Lamp. B2 PA SUBJEKTIF'!AE22+'Lamp. B3 PA - AMALI '!AK21</f>
        <v>0</v>
      </c>
      <c r="E22" s="383">
        <f>'Lamp.A PB '!Z22+'Lamp. B1 PA - OBJEKTIF'!AU21+'Lamp. B2 PA SUBJEKTIF'!AF22+'Lamp. B3 PA - AMALI '!AL21</f>
        <v>0</v>
      </c>
      <c r="F22" s="383">
        <f>'Lamp.A PB '!AA22+'Lamp. B1 PA - OBJEKTIF'!AV21+'Lamp. B2 PA SUBJEKTIF'!AG22+'Lamp. B3 PA - AMALI '!AM21</f>
        <v>0</v>
      </c>
      <c r="G22" s="383">
        <f>'Lamp.A PB '!AB22+'Lamp. B1 PA - OBJEKTIF'!AW21+'Lamp. B2 PA SUBJEKTIF'!AH22+'Lamp. B3 PA - AMALI '!AN21</f>
        <v>0</v>
      </c>
      <c r="H22" s="359">
        <f>'Lamp.A PB '!AC22+'Lamp. B1 PA - OBJEKTIF'!AX21+'Lamp. B2 PA SUBJEKTIF'!AI22+'Lamp. B3 PA - AMALI '!AO21</f>
        <v>0</v>
      </c>
      <c r="I22" s="359">
        <f>'Lamp.A PB '!AD22+'Lamp. B1 PA - OBJEKTIF'!AY21+'Lamp. B2 PA SUBJEKTIF'!AK22+'Lamp. B3 PA - AMALI '!AP21</f>
        <v>0</v>
      </c>
      <c r="J22" s="359">
        <f>'Lamp.A PB '!AE22+'Lamp. B1 PA - OBJEKTIF'!AZ21+'Lamp. B2 PA SUBJEKTIF'!AK22+'Lamp. B3 PA - AMALI '!AQ21</f>
        <v>0</v>
      </c>
      <c r="K22" s="292">
        <f t="shared" si="0"/>
        <v>0</v>
      </c>
      <c r="L22" s="321" t="str">
        <f t="shared" si="1"/>
        <v/>
      </c>
      <c r="M22" s="267"/>
    </row>
    <row r="23" spans="1:13" ht="24" customHeight="1" x14ac:dyDescent="0.35">
      <c r="A23" s="332">
        <v>9</v>
      </c>
      <c r="B23" s="341" t="str">
        <f>IF('Lamp.A PB '!B23="","",'Lamp.A PB '!B23)</f>
        <v/>
      </c>
      <c r="C23" s="341" t="str">
        <f>IF('Lamp.A PB '!C23="","",'Lamp.A PB '!C23)</f>
        <v/>
      </c>
      <c r="D23" s="383">
        <f>'Lamp.A PB '!Y23+'Lamp. B1 PA - OBJEKTIF'!AT22+'Lamp. B2 PA SUBJEKTIF'!AE23+'Lamp. B3 PA - AMALI '!AK22</f>
        <v>0</v>
      </c>
      <c r="E23" s="383">
        <f>'Lamp.A PB '!Z23+'Lamp. B1 PA - OBJEKTIF'!AU22+'Lamp. B2 PA SUBJEKTIF'!AF23+'Lamp. B3 PA - AMALI '!AL22</f>
        <v>0</v>
      </c>
      <c r="F23" s="383">
        <f>'Lamp.A PB '!AA23+'Lamp. B1 PA - OBJEKTIF'!AV22+'Lamp. B2 PA SUBJEKTIF'!AG23+'Lamp. B3 PA - AMALI '!AM22</f>
        <v>0</v>
      </c>
      <c r="G23" s="383">
        <f>'Lamp.A PB '!AB23+'Lamp. B1 PA - OBJEKTIF'!AW22+'Lamp. B2 PA SUBJEKTIF'!AH23+'Lamp. B3 PA - AMALI '!AN22</f>
        <v>0</v>
      </c>
      <c r="H23" s="359">
        <f>'Lamp.A PB '!AC23+'Lamp. B1 PA - OBJEKTIF'!AX22+'Lamp. B2 PA SUBJEKTIF'!AI23+'Lamp. B3 PA - AMALI '!AO22</f>
        <v>0</v>
      </c>
      <c r="I23" s="359">
        <f>'Lamp.A PB '!AD23+'Lamp. B1 PA - OBJEKTIF'!AY22+'Lamp. B2 PA SUBJEKTIF'!AK23+'Lamp. B3 PA - AMALI '!AP22</f>
        <v>0</v>
      </c>
      <c r="J23" s="359">
        <f>'Lamp.A PB '!AE23+'Lamp. B1 PA - OBJEKTIF'!AZ22+'Lamp. B2 PA SUBJEKTIF'!AK23+'Lamp. B3 PA - AMALI '!AQ22</f>
        <v>0</v>
      </c>
      <c r="K23" s="292">
        <f t="shared" si="0"/>
        <v>0</v>
      </c>
      <c r="L23" s="321" t="str">
        <f t="shared" si="1"/>
        <v/>
      </c>
      <c r="M23" s="267"/>
    </row>
    <row r="24" spans="1:13" ht="24" customHeight="1" x14ac:dyDescent="0.35">
      <c r="A24" s="332">
        <v>10</v>
      </c>
      <c r="B24" s="341" t="str">
        <f>IF('Lamp.A PB '!B24="","",'Lamp.A PB '!B24)</f>
        <v/>
      </c>
      <c r="C24" s="341" t="str">
        <f>IF('Lamp.A PB '!C24="","",'Lamp.A PB '!C24)</f>
        <v/>
      </c>
      <c r="D24" s="383">
        <f>'Lamp.A PB '!Y24+'Lamp. B1 PA - OBJEKTIF'!AT23+'Lamp. B2 PA SUBJEKTIF'!AE24+'Lamp. B3 PA - AMALI '!AK23</f>
        <v>0</v>
      </c>
      <c r="E24" s="383">
        <f>'Lamp.A PB '!Z24+'Lamp. B1 PA - OBJEKTIF'!AU23+'Lamp. B2 PA SUBJEKTIF'!AF24+'Lamp. B3 PA - AMALI '!AL23</f>
        <v>0</v>
      </c>
      <c r="F24" s="383">
        <f>'Lamp.A PB '!AA24+'Lamp. B1 PA - OBJEKTIF'!AV23+'Lamp. B2 PA SUBJEKTIF'!AG24+'Lamp. B3 PA - AMALI '!AM23</f>
        <v>0</v>
      </c>
      <c r="G24" s="383">
        <f>'Lamp.A PB '!AB24+'Lamp. B1 PA - OBJEKTIF'!AW23+'Lamp. B2 PA SUBJEKTIF'!AH24+'Lamp. B3 PA - AMALI '!AN23</f>
        <v>0</v>
      </c>
      <c r="H24" s="359">
        <f>'Lamp.A PB '!AC24+'Lamp. B1 PA - OBJEKTIF'!AX23+'Lamp. B2 PA SUBJEKTIF'!AI24+'Lamp. B3 PA - AMALI '!AO23</f>
        <v>0</v>
      </c>
      <c r="I24" s="359">
        <f>'Lamp.A PB '!AD24+'Lamp. B1 PA - OBJEKTIF'!AY23+'Lamp. B2 PA SUBJEKTIF'!AK24+'Lamp. B3 PA - AMALI '!AP23</f>
        <v>0</v>
      </c>
      <c r="J24" s="359">
        <f>'Lamp.A PB '!AE24+'Lamp. B1 PA - OBJEKTIF'!AZ23+'Lamp. B2 PA SUBJEKTIF'!AK24+'Lamp. B3 PA - AMALI '!AQ23</f>
        <v>0</v>
      </c>
      <c r="K24" s="292">
        <f t="shared" si="0"/>
        <v>0</v>
      </c>
      <c r="L24" s="321" t="str">
        <f t="shared" si="1"/>
        <v/>
      </c>
      <c r="M24" s="267"/>
    </row>
    <row r="25" spans="1:13" ht="24" customHeight="1" x14ac:dyDescent="0.35">
      <c r="A25" s="332">
        <v>11</v>
      </c>
      <c r="B25" s="341" t="str">
        <f>IF('Lamp.A PB '!B25="","",'Lamp.A PB '!B25)</f>
        <v/>
      </c>
      <c r="C25" s="341" t="str">
        <f>IF('Lamp.A PB '!C25="","",'Lamp.A PB '!C25)</f>
        <v/>
      </c>
      <c r="D25" s="383">
        <f>'Lamp.A PB '!Y25+'Lamp. B1 PA - OBJEKTIF'!AT24+'Lamp. B2 PA SUBJEKTIF'!AE25+'Lamp. B3 PA - AMALI '!AK24</f>
        <v>0</v>
      </c>
      <c r="E25" s="383">
        <f>'Lamp.A PB '!Z25+'Lamp. B1 PA - OBJEKTIF'!AU24+'Lamp. B2 PA SUBJEKTIF'!AF25+'Lamp. B3 PA - AMALI '!AL24</f>
        <v>0</v>
      </c>
      <c r="F25" s="383">
        <f>'Lamp.A PB '!AA25+'Lamp. B1 PA - OBJEKTIF'!AV24+'Lamp. B2 PA SUBJEKTIF'!AG25+'Lamp. B3 PA - AMALI '!AM24</f>
        <v>0</v>
      </c>
      <c r="G25" s="383">
        <f>'Lamp.A PB '!AB25+'Lamp. B1 PA - OBJEKTIF'!AW24+'Lamp. B2 PA SUBJEKTIF'!AH25+'Lamp. B3 PA - AMALI '!AN24</f>
        <v>0</v>
      </c>
      <c r="H25" s="359">
        <f>'Lamp.A PB '!AC25+'Lamp. B1 PA - OBJEKTIF'!AX24+'Lamp. B2 PA SUBJEKTIF'!AI25+'Lamp. B3 PA - AMALI '!AO24</f>
        <v>0</v>
      </c>
      <c r="I25" s="359">
        <f>'Lamp.A PB '!AD25+'Lamp. B1 PA - OBJEKTIF'!AY24+'Lamp. B2 PA SUBJEKTIF'!AK25+'Lamp. B3 PA - AMALI '!AP24</f>
        <v>0</v>
      </c>
      <c r="J25" s="359">
        <f>'Lamp.A PB '!AE25+'Lamp. B1 PA - OBJEKTIF'!AZ24+'Lamp. B2 PA SUBJEKTIF'!AK25+'Lamp. B3 PA - AMALI '!AQ24</f>
        <v>0</v>
      </c>
      <c r="K25" s="292">
        <f t="shared" si="0"/>
        <v>0</v>
      </c>
      <c r="L25" s="321" t="str">
        <f t="shared" si="1"/>
        <v/>
      </c>
      <c r="M25" s="267"/>
    </row>
    <row r="26" spans="1:13" ht="24" customHeight="1" x14ac:dyDescent="0.35">
      <c r="A26" s="332">
        <v>12</v>
      </c>
      <c r="B26" s="341" t="str">
        <f>IF('Lamp.A PB '!B26="","",'Lamp.A PB '!B26)</f>
        <v/>
      </c>
      <c r="C26" s="341" t="str">
        <f>IF('Lamp.A PB '!C26="","",'Lamp.A PB '!C26)</f>
        <v/>
      </c>
      <c r="D26" s="383">
        <f>'Lamp.A PB '!Y26+'Lamp. B1 PA - OBJEKTIF'!AT25+'Lamp. B2 PA SUBJEKTIF'!AE26+'Lamp. B3 PA - AMALI '!AK25</f>
        <v>0</v>
      </c>
      <c r="E26" s="383">
        <f>'Lamp.A PB '!Z26+'Lamp. B1 PA - OBJEKTIF'!AU25+'Lamp. B2 PA SUBJEKTIF'!AF26+'Lamp. B3 PA - AMALI '!AL25</f>
        <v>0</v>
      </c>
      <c r="F26" s="383">
        <f>'Lamp.A PB '!AA26+'Lamp. B1 PA - OBJEKTIF'!AV25+'Lamp. B2 PA SUBJEKTIF'!AG26+'Lamp. B3 PA - AMALI '!AM25</f>
        <v>0</v>
      </c>
      <c r="G26" s="383">
        <f>'Lamp.A PB '!AB26+'Lamp. B1 PA - OBJEKTIF'!AW25+'Lamp. B2 PA SUBJEKTIF'!AH26+'Lamp. B3 PA - AMALI '!AN25</f>
        <v>0</v>
      </c>
      <c r="H26" s="359">
        <f>'Lamp.A PB '!AC26+'Lamp. B1 PA - OBJEKTIF'!AX25+'Lamp. B2 PA SUBJEKTIF'!AI26+'Lamp. B3 PA - AMALI '!AO25</f>
        <v>0</v>
      </c>
      <c r="I26" s="359">
        <f>'Lamp.A PB '!AD26+'Lamp. B1 PA - OBJEKTIF'!AY25+'Lamp. B2 PA SUBJEKTIF'!AK26+'Lamp. B3 PA - AMALI '!AP25</f>
        <v>0</v>
      </c>
      <c r="J26" s="359">
        <f>'Lamp.A PB '!AE26+'Lamp. B1 PA - OBJEKTIF'!AZ25+'Lamp. B2 PA SUBJEKTIF'!AK26+'Lamp. B3 PA - AMALI '!AQ25</f>
        <v>0</v>
      </c>
      <c r="K26" s="292">
        <f t="shared" si="0"/>
        <v>0</v>
      </c>
      <c r="L26" s="321" t="str">
        <f t="shared" si="1"/>
        <v/>
      </c>
      <c r="M26" s="267"/>
    </row>
    <row r="27" spans="1:13" ht="24" customHeight="1" x14ac:dyDescent="0.35">
      <c r="A27" s="332">
        <v>13</v>
      </c>
      <c r="B27" s="341" t="str">
        <f>IF('Lamp.A PB '!B27="","",'Lamp.A PB '!B27)</f>
        <v/>
      </c>
      <c r="C27" s="341" t="str">
        <f>IF('Lamp.A PB '!C27="","",'Lamp.A PB '!C27)</f>
        <v/>
      </c>
      <c r="D27" s="383">
        <f>'Lamp.A PB '!Y27+'Lamp. B1 PA - OBJEKTIF'!AT26+'Lamp. B2 PA SUBJEKTIF'!AE27+'Lamp. B3 PA - AMALI '!AK26</f>
        <v>0</v>
      </c>
      <c r="E27" s="383">
        <f>'Lamp.A PB '!Z27+'Lamp. B1 PA - OBJEKTIF'!AU26+'Lamp. B2 PA SUBJEKTIF'!AF27+'Lamp. B3 PA - AMALI '!AL26</f>
        <v>0</v>
      </c>
      <c r="F27" s="383">
        <f>'Lamp.A PB '!AA27+'Lamp. B1 PA - OBJEKTIF'!AV26+'Lamp. B2 PA SUBJEKTIF'!AG27+'Lamp. B3 PA - AMALI '!AM26</f>
        <v>0</v>
      </c>
      <c r="G27" s="383">
        <f>'Lamp.A PB '!AB27+'Lamp. B1 PA - OBJEKTIF'!AW26+'Lamp. B2 PA SUBJEKTIF'!AH27+'Lamp. B3 PA - AMALI '!AN26</f>
        <v>0</v>
      </c>
      <c r="H27" s="359">
        <f>'Lamp.A PB '!AC27+'Lamp. B1 PA - OBJEKTIF'!AX26+'Lamp. B2 PA SUBJEKTIF'!AI27+'Lamp. B3 PA - AMALI '!AO26</f>
        <v>0</v>
      </c>
      <c r="I27" s="359">
        <f>'Lamp.A PB '!AD27+'Lamp. B1 PA - OBJEKTIF'!AY26+'Lamp. B2 PA SUBJEKTIF'!AK27+'Lamp. B3 PA - AMALI '!AP26</f>
        <v>0</v>
      </c>
      <c r="J27" s="359">
        <f>'Lamp.A PB '!AE27+'Lamp. B1 PA - OBJEKTIF'!AZ26+'Lamp. B2 PA SUBJEKTIF'!AK27+'Lamp. B3 PA - AMALI '!AQ26</f>
        <v>0</v>
      </c>
      <c r="K27" s="292">
        <f t="shared" si="0"/>
        <v>0</v>
      </c>
      <c r="L27" s="321" t="str">
        <f t="shared" si="1"/>
        <v/>
      </c>
      <c r="M27" s="267"/>
    </row>
    <row r="28" spans="1:13" ht="24" customHeight="1" x14ac:dyDescent="0.35">
      <c r="A28" s="332">
        <v>14</v>
      </c>
      <c r="B28" s="341" t="str">
        <f>IF('Lamp.A PB '!B28="","",'Lamp.A PB '!B28)</f>
        <v/>
      </c>
      <c r="C28" s="341" t="str">
        <f>IF('Lamp.A PB '!C28="","",'Lamp.A PB '!C28)</f>
        <v/>
      </c>
      <c r="D28" s="383">
        <f>'Lamp.A PB '!Y28+'Lamp. B1 PA - OBJEKTIF'!AT27+'Lamp. B2 PA SUBJEKTIF'!AE28+'Lamp. B3 PA - AMALI '!AK27</f>
        <v>0</v>
      </c>
      <c r="E28" s="383">
        <f>'Lamp.A PB '!Z28+'Lamp. B1 PA - OBJEKTIF'!AU27+'Lamp. B2 PA SUBJEKTIF'!AF28+'Lamp. B3 PA - AMALI '!AL27</f>
        <v>0</v>
      </c>
      <c r="F28" s="383">
        <f>'Lamp.A PB '!AA28+'Lamp. B1 PA - OBJEKTIF'!AV27+'Lamp. B2 PA SUBJEKTIF'!AG28+'Lamp. B3 PA - AMALI '!AM27</f>
        <v>0</v>
      </c>
      <c r="G28" s="383">
        <f>'Lamp.A PB '!AB28+'Lamp. B1 PA - OBJEKTIF'!AW27+'Lamp. B2 PA SUBJEKTIF'!AH28+'Lamp. B3 PA - AMALI '!AN27</f>
        <v>0</v>
      </c>
      <c r="H28" s="359">
        <f>'Lamp.A PB '!AC28+'Lamp. B1 PA - OBJEKTIF'!AX27+'Lamp. B2 PA SUBJEKTIF'!AI28+'Lamp. B3 PA - AMALI '!AO27</f>
        <v>0</v>
      </c>
      <c r="I28" s="359">
        <f>'Lamp.A PB '!AD28+'Lamp. B1 PA - OBJEKTIF'!AY27+'Lamp. B2 PA SUBJEKTIF'!AK28+'Lamp. B3 PA - AMALI '!AP27</f>
        <v>0</v>
      </c>
      <c r="J28" s="359">
        <f>'Lamp.A PB '!AE28+'Lamp. B1 PA - OBJEKTIF'!AZ27+'Lamp. B2 PA SUBJEKTIF'!AK28+'Lamp. B3 PA - AMALI '!AQ27</f>
        <v>0</v>
      </c>
      <c r="K28" s="292">
        <f t="shared" si="0"/>
        <v>0</v>
      </c>
      <c r="L28" s="321" t="str">
        <f t="shared" si="1"/>
        <v/>
      </c>
      <c r="M28" s="267"/>
    </row>
    <row r="29" spans="1:13" ht="24" customHeight="1" x14ac:dyDescent="0.35">
      <c r="A29" s="332">
        <v>15</v>
      </c>
      <c r="B29" s="341" t="str">
        <f>IF('Lamp.A PB '!B29="","",'Lamp.A PB '!B29)</f>
        <v/>
      </c>
      <c r="C29" s="341" t="str">
        <f>IF('Lamp.A PB '!C29="","",'Lamp.A PB '!C29)</f>
        <v/>
      </c>
      <c r="D29" s="383">
        <f>'Lamp.A PB '!Y29+'Lamp. B1 PA - OBJEKTIF'!AT28+'Lamp. B2 PA SUBJEKTIF'!AE29+'Lamp. B3 PA - AMALI '!AK28</f>
        <v>0</v>
      </c>
      <c r="E29" s="383">
        <f>'Lamp.A PB '!Z29+'Lamp. B1 PA - OBJEKTIF'!AU28+'Lamp. B2 PA SUBJEKTIF'!AF29+'Lamp. B3 PA - AMALI '!AL28</f>
        <v>0</v>
      </c>
      <c r="F29" s="383">
        <f>'Lamp.A PB '!AA29+'Lamp. B1 PA - OBJEKTIF'!AV28+'Lamp. B2 PA SUBJEKTIF'!AG29+'Lamp. B3 PA - AMALI '!AM28</f>
        <v>0</v>
      </c>
      <c r="G29" s="383">
        <f>'Lamp.A PB '!AB29+'Lamp. B1 PA - OBJEKTIF'!AW28+'Lamp. B2 PA SUBJEKTIF'!AH29+'Lamp. B3 PA - AMALI '!AN28</f>
        <v>0</v>
      </c>
      <c r="H29" s="359">
        <f>'Lamp.A PB '!AC29+'Lamp. B1 PA - OBJEKTIF'!AX28+'Lamp. B2 PA SUBJEKTIF'!AI29+'Lamp. B3 PA - AMALI '!AO28</f>
        <v>0</v>
      </c>
      <c r="I29" s="359">
        <f>'Lamp.A PB '!AD29+'Lamp. B1 PA - OBJEKTIF'!AY28+'Lamp. B2 PA SUBJEKTIF'!AK29+'Lamp. B3 PA - AMALI '!AP28</f>
        <v>0</v>
      </c>
      <c r="J29" s="359">
        <f>'Lamp.A PB '!AE29+'Lamp. B1 PA - OBJEKTIF'!AZ28+'Lamp. B2 PA SUBJEKTIF'!AK29+'Lamp. B3 PA - AMALI '!AQ28</f>
        <v>0</v>
      </c>
      <c r="K29" s="292">
        <f t="shared" si="0"/>
        <v>0</v>
      </c>
      <c r="L29" s="321" t="str">
        <f t="shared" si="1"/>
        <v/>
      </c>
      <c r="M29" s="267"/>
    </row>
    <row r="30" spans="1:13" ht="24" customHeight="1" x14ac:dyDescent="0.35">
      <c r="A30" s="332">
        <v>16</v>
      </c>
      <c r="B30" s="341" t="str">
        <f>IF('Lamp.A PB '!B30="","",'Lamp.A PB '!B30)</f>
        <v/>
      </c>
      <c r="C30" s="341" t="str">
        <f>IF('Lamp.A PB '!C30="","",'Lamp.A PB '!C30)</f>
        <v/>
      </c>
      <c r="D30" s="383">
        <f>'Lamp.A PB '!Y30+'Lamp. B1 PA - OBJEKTIF'!AT29+'Lamp. B2 PA SUBJEKTIF'!AE30+'Lamp. B3 PA - AMALI '!AK29</f>
        <v>0</v>
      </c>
      <c r="E30" s="383">
        <f>'Lamp.A PB '!Z30+'Lamp. B1 PA - OBJEKTIF'!AU29+'Lamp. B2 PA SUBJEKTIF'!AF30+'Lamp. B3 PA - AMALI '!AL29</f>
        <v>0</v>
      </c>
      <c r="F30" s="383">
        <f>'Lamp.A PB '!AA30+'Lamp. B1 PA - OBJEKTIF'!AV29+'Lamp. B2 PA SUBJEKTIF'!AG30+'Lamp. B3 PA - AMALI '!AM29</f>
        <v>0</v>
      </c>
      <c r="G30" s="383">
        <f>'Lamp.A PB '!AB30+'Lamp. B1 PA - OBJEKTIF'!AW29+'Lamp. B2 PA SUBJEKTIF'!AH30+'Lamp. B3 PA - AMALI '!AN29</f>
        <v>0</v>
      </c>
      <c r="H30" s="359">
        <f>'Lamp.A PB '!AC30+'Lamp. B1 PA - OBJEKTIF'!AX29+'Lamp. B2 PA SUBJEKTIF'!AI30+'Lamp. B3 PA - AMALI '!AO29</f>
        <v>0</v>
      </c>
      <c r="I30" s="359">
        <f>'Lamp.A PB '!AD30+'Lamp. B1 PA - OBJEKTIF'!AY29+'Lamp. B2 PA SUBJEKTIF'!AK30+'Lamp. B3 PA - AMALI '!AP29</f>
        <v>0</v>
      </c>
      <c r="J30" s="359">
        <f>'Lamp.A PB '!AE30+'Lamp. B1 PA - OBJEKTIF'!AZ29+'Lamp. B2 PA SUBJEKTIF'!AK30+'Lamp. B3 PA - AMALI '!AQ29</f>
        <v>0</v>
      </c>
      <c r="K30" s="292">
        <f t="shared" si="0"/>
        <v>0</v>
      </c>
      <c r="L30" s="321" t="str">
        <f t="shared" si="1"/>
        <v/>
      </c>
      <c r="M30" s="267"/>
    </row>
    <row r="31" spans="1:13" ht="24" customHeight="1" x14ac:dyDescent="0.35">
      <c r="A31" s="332">
        <v>17</v>
      </c>
      <c r="B31" s="341" t="str">
        <f>IF('Lamp.A PB '!B31="","",'Lamp.A PB '!B31)</f>
        <v/>
      </c>
      <c r="C31" s="341" t="str">
        <f>IF('Lamp.A PB '!C31="","",'Lamp.A PB '!C31)</f>
        <v/>
      </c>
      <c r="D31" s="383">
        <f>'Lamp.A PB '!Y31+'Lamp. B1 PA - OBJEKTIF'!AT30+'Lamp. B2 PA SUBJEKTIF'!AE31+'Lamp. B3 PA - AMALI '!AK30</f>
        <v>0</v>
      </c>
      <c r="E31" s="383">
        <f>'Lamp.A PB '!Z31+'Lamp. B1 PA - OBJEKTIF'!AU30+'Lamp. B2 PA SUBJEKTIF'!AF31+'Lamp. B3 PA - AMALI '!AL30</f>
        <v>0</v>
      </c>
      <c r="F31" s="383">
        <f>'Lamp.A PB '!AA31+'Lamp. B1 PA - OBJEKTIF'!AV30+'Lamp. B2 PA SUBJEKTIF'!AG31+'Lamp. B3 PA - AMALI '!AM30</f>
        <v>0</v>
      </c>
      <c r="G31" s="383">
        <f>'Lamp.A PB '!AB31+'Lamp. B1 PA - OBJEKTIF'!AW30+'Lamp. B2 PA SUBJEKTIF'!AH31+'Lamp. B3 PA - AMALI '!AN30</f>
        <v>0</v>
      </c>
      <c r="H31" s="359">
        <f>'Lamp.A PB '!AC31+'Lamp. B1 PA - OBJEKTIF'!AX30+'Lamp. B2 PA SUBJEKTIF'!AI31+'Lamp. B3 PA - AMALI '!AO30</f>
        <v>0</v>
      </c>
      <c r="I31" s="359">
        <f>'Lamp.A PB '!AD31+'Lamp. B1 PA - OBJEKTIF'!AY30+'Lamp. B2 PA SUBJEKTIF'!AK31+'Lamp. B3 PA - AMALI '!AP30</f>
        <v>0</v>
      </c>
      <c r="J31" s="359">
        <f>'Lamp.A PB '!AE31+'Lamp. B1 PA - OBJEKTIF'!AZ30+'Lamp. B2 PA SUBJEKTIF'!AK31+'Lamp. B3 PA - AMALI '!AQ30</f>
        <v>0</v>
      </c>
      <c r="K31" s="292">
        <f t="shared" si="0"/>
        <v>0</v>
      </c>
      <c r="L31" s="321" t="str">
        <f t="shared" si="1"/>
        <v/>
      </c>
      <c r="M31" s="267"/>
    </row>
    <row r="32" spans="1:13" ht="24" customHeight="1" x14ac:dyDescent="0.35">
      <c r="A32" s="332">
        <v>18</v>
      </c>
      <c r="B32" s="341" t="str">
        <f>IF('Lamp.A PB '!B32="","",'Lamp.A PB '!B32)</f>
        <v/>
      </c>
      <c r="C32" s="341" t="str">
        <f>IF('Lamp.A PB '!C32="","",'Lamp.A PB '!C32)</f>
        <v/>
      </c>
      <c r="D32" s="383">
        <f>'Lamp.A PB '!Y32+'Lamp. B1 PA - OBJEKTIF'!AT31+'Lamp. B2 PA SUBJEKTIF'!AE32+'Lamp. B3 PA - AMALI '!AK31</f>
        <v>0</v>
      </c>
      <c r="E32" s="383">
        <f>'Lamp.A PB '!Z32+'Lamp. B1 PA - OBJEKTIF'!AU31+'Lamp. B2 PA SUBJEKTIF'!AF32+'Lamp. B3 PA - AMALI '!AL31</f>
        <v>0</v>
      </c>
      <c r="F32" s="383">
        <f>'Lamp.A PB '!AA32+'Lamp. B1 PA - OBJEKTIF'!AV31+'Lamp. B2 PA SUBJEKTIF'!AG32+'Lamp. B3 PA - AMALI '!AM31</f>
        <v>0</v>
      </c>
      <c r="G32" s="383">
        <f>'Lamp.A PB '!AB32+'Lamp. B1 PA - OBJEKTIF'!AW31+'Lamp. B2 PA SUBJEKTIF'!AH32+'Lamp. B3 PA - AMALI '!AN31</f>
        <v>0</v>
      </c>
      <c r="H32" s="359">
        <f>'Lamp.A PB '!AC32+'Lamp. B1 PA - OBJEKTIF'!AX31+'Lamp. B2 PA SUBJEKTIF'!AI32+'Lamp. B3 PA - AMALI '!AO31</f>
        <v>0</v>
      </c>
      <c r="I32" s="359">
        <f>'Lamp.A PB '!AD32+'Lamp. B1 PA - OBJEKTIF'!AY31+'Lamp. B2 PA SUBJEKTIF'!AK32+'Lamp. B3 PA - AMALI '!AP31</f>
        <v>0</v>
      </c>
      <c r="J32" s="359">
        <f>'Lamp.A PB '!AE32+'Lamp. B1 PA - OBJEKTIF'!AZ31+'Lamp. B2 PA SUBJEKTIF'!AK32+'Lamp. B3 PA - AMALI '!AQ31</f>
        <v>0</v>
      </c>
      <c r="K32" s="292">
        <f t="shared" si="0"/>
        <v>0</v>
      </c>
      <c r="L32" s="321" t="str">
        <f t="shared" si="1"/>
        <v/>
      </c>
      <c r="M32" s="267"/>
    </row>
    <row r="33" spans="1:13" ht="24" customHeight="1" x14ac:dyDescent="0.35">
      <c r="A33" s="332">
        <v>19</v>
      </c>
      <c r="B33" s="341" t="str">
        <f>IF('Lamp.A PB '!B33="","",'Lamp.A PB '!B33)</f>
        <v/>
      </c>
      <c r="C33" s="341" t="str">
        <f>IF('Lamp.A PB '!C33="","",'Lamp.A PB '!C33)</f>
        <v/>
      </c>
      <c r="D33" s="383">
        <f>'Lamp.A PB '!Y33+'Lamp. B1 PA - OBJEKTIF'!AT32+'Lamp. B2 PA SUBJEKTIF'!AE33+'Lamp. B3 PA - AMALI '!AK32</f>
        <v>0</v>
      </c>
      <c r="E33" s="383">
        <f>'Lamp.A PB '!Z33+'Lamp. B1 PA - OBJEKTIF'!AU32+'Lamp. B2 PA SUBJEKTIF'!AF33+'Lamp. B3 PA - AMALI '!AL32</f>
        <v>0</v>
      </c>
      <c r="F33" s="383">
        <f>'Lamp.A PB '!AA33+'Lamp. B1 PA - OBJEKTIF'!AV32+'Lamp. B2 PA SUBJEKTIF'!AG33+'Lamp. B3 PA - AMALI '!AM32</f>
        <v>0</v>
      </c>
      <c r="G33" s="383">
        <f>'Lamp.A PB '!AB33+'Lamp. B1 PA - OBJEKTIF'!AW32+'Lamp. B2 PA SUBJEKTIF'!AH33+'Lamp. B3 PA - AMALI '!AN32</f>
        <v>0</v>
      </c>
      <c r="H33" s="359">
        <f>'Lamp.A PB '!AC33+'Lamp. B1 PA - OBJEKTIF'!AX32+'Lamp. B2 PA SUBJEKTIF'!AI33+'Lamp. B3 PA - AMALI '!AO32</f>
        <v>0</v>
      </c>
      <c r="I33" s="359">
        <f>'Lamp.A PB '!AD33+'Lamp. B1 PA - OBJEKTIF'!AY32+'Lamp. B2 PA SUBJEKTIF'!AK33+'Lamp. B3 PA - AMALI '!AP32</f>
        <v>0</v>
      </c>
      <c r="J33" s="359">
        <f>'Lamp.A PB '!AE33+'Lamp. B1 PA - OBJEKTIF'!AZ32+'Lamp. B2 PA SUBJEKTIF'!AK33+'Lamp. B3 PA - AMALI '!AQ32</f>
        <v>0</v>
      </c>
      <c r="K33" s="292">
        <f t="shared" si="0"/>
        <v>0</v>
      </c>
      <c r="L33" s="321" t="str">
        <f t="shared" si="1"/>
        <v/>
      </c>
      <c r="M33" s="267"/>
    </row>
    <row r="34" spans="1:13" ht="24" customHeight="1" x14ac:dyDescent="0.35">
      <c r="A34" s="332">
        <v>20</v>
      </c>
      <c r="B34" s="341" t="str">
        <f>IF('Lamp.A PB '!B34="","",'Lamp.A PB '!B34)</f>
        <v/>
      </c>
      <c r="C34" s="341" t="str">
        <f>IF('Lamp.A PB '!C34="","",'Lamp.A PB '!C34)</f>
        <v/>
      </c>
      <c r="D34" s="383">
        <f>'Lamp.A PB '!Y34+'Lamp. B1 PA - OBJEKTIF'!AT33+'Lamp. B2 PA SUBJEKTIF'!AE34+'Lamp. B3 PA - AMALI '!AK33</f>
        <v>0</v>
      </c>
      <c r="E34" s="383">
        <f>'Lamp.A PB '!Z34+'Lamp. B1 PA - OBJEKTIF'!AU33+'Lamp. B2 PA SUBJEKTIF'!AF34+'Lamp. B3 PA - AMALI '!AL33</f>
        <v>0</v>
      </c>
      <c r="F34" s="383">
        <f>'Lamp.A PB '!AA34+'Lamp. B1 PA - OBJEKTIF'!AV33+'Lamp. B2 PA SUBJEKTIF'!AG34+'Lamp. B3 PA - AMALI '!AM33</f>
        <v>0</v>
      </c>
      <c r="G34" s="383">
        <f>'Lamp.A PB '!AB34+'Lamp. B1 PA - OBJEKTIF'!AW33+'Lamp. B2 PA SUBJEKTIF'!AH34+'Lamp. B3 PA - AMALI '!AN33</f>
        <v>0</v>
      </c>
      <c r="H34" s="359">
        <f>'Lamp.A PB '!AC34+'Lamp. B1 PA - OBJEKTIF'!AX33+'Lamp. B2 PA SUBJEKTIF'!AI34+'Lamp. B3 PA - AMALI '!AO33</f>
        <v>0</v>
      </c>
      <c r="I34" s="359">
        <f>'Lamp.A PB '!AD34+'Lamp. B1 PA - OBJEKTIF'!AY33+'Lamp. B2 PA SUBJEKTIF'!AK34+'Lamp. B3 PA - AMALI '!AP33</f>
        <v>0</v>
      </c>
      <c r="J34" s="359">
        <f>'Lamp.A PB '!AE34+'Lamp. B1 PA - OBJEKTIF'!AZ33+'Lamp. B2 PA SUBJEKTIF'!AK34+'Lamp. B3 PA - AMALI '!AQ33</f>
        <v>0</v>
      </c>
      <c r="K34" s="292">
        <f t="shared" si="0"/>
        <v>0</v>
      </c>
      <c r="L34" s="321" t="str">
        <f t="shared" si="1"/>
        <v/>
      </c>
      <c r="M34" s="267"/>
    </row>
    <row r="35" spans="1:13" ht="24" customHeight="1" x14ac:dyDescent="0.35">
      <c r="A35" s="332">
        <v>21</v>
      </c>
      <c r="B35" s="341" t="str">
        <f>IF('Lamp.A PB '!B35="","",'Lamp.A PB '!B35)</f>
        <v/>
      </c>
      <c r="C35" s="341" t="str">
        <f>IF('Lamp.A PB '!C35="","",'Lamp.A PB '!C35)</f>
        <v/>
      </c>
      <c r="D35" s="383">
        <f>'Lamp.A PB '!Y35+'Lamp. B1 PA - OBJEKTIF'!AT34+'Lamp. B2 PA SUBJEKTIF'!AE35+'Lamp. B3 PA - AMALI '!AK34</f>
        <v>0</v>
      </c>
      <c r="E35" s="383">
        <f>'Lamp.A PB '!Z35+'Lamp. B1 PA - OBJEKTIF'!AU34+'Lamp. B2 PA SUBJEKTIF'!AF35+'Lamp. B3 PA - AMALI '!AL34</f>
        <v>0</v>
      </c>
      <c r="F35" s="383">
        <f>'Lamp.A PB '!AA35+'Lamp. B1 PA - OBJEKTIF'!AV34+'Lamp. B2 PA SUBJEKTIF'!AG35+'Lamp. B3 PA - AMALI '!AM34</f>
        <v>0</v>
      </c>
      <c r="G35" s="383">
        <f>'Lamp.A PB '!AB35+'Lamp. B1 PA - OBJEKTIF'!AW34+'Lamp. B2 PA SUBJEKTIF'!AH35+'Lamp. B3 PA - AMALI '!AN34</f>
        <v>0</v>
      </c>
      <c r="H35" s="359">
        <f>'Lamp.A PB '!AC35+'Lamp. B1 PA - OBJEKTIF'!AX34+'Lamp. B2 PA SUBJEKTIF'!AI35+'Lamp. B3 PA - AMALI '!AO34</f>
        <v>0</v>
      </c>
      <c r="I35" s="359">
        <f>'Lamp.A PB '!AD35+'Lamp. B1 PA - OBJEKTIF'!AY34+'Lamp. B2 PA SUBJEKTIF'!AK35+'Lamp. B3 PA - AMALI '!AP34</f>
        <v>0</v>
      </c>
      <c r="J35" s="359">
        <f>'Lamp.A PB '!AE35+'Lamp. B1 PA - OBJEKTIF'!AZ34+'Lamp. B2 PA SUBJEKTIF'!AK35+'Lamp. B3 PA - AMALI '!AQ34</f>
        <v>0</v>
      </c>
      <c r="K35" s="292">
        <f t="shared" si="0"/>
        <v>0</v>
      </c>
      <c r="L35" s="321" t="str">
        <f t="shared" si="1"/>
        <v/>
      </c>
      <c r="M35" s="267"/>
    </row>
    <row r="36" spans="1:13" ht="24" customHeight="1" x14ac:dyDescent="0.35">
      <c r="A36" s="332">
        <v>22</v>
      </c>
      <c r="B36" s="341" t="str">
        <f>IF('Lamp.A PB '!B36="","",'Lamp.A PB '!B36)</f>
        <v/>
      </c>
      <c r="C36" s="341" t="str">
        <f>IF('Lamp.A PB '!C36="","",'Lamp.A PB '!C36)</f>
        <v/>
      </c>
      <c r="D36" s="383">
        <f>'Lamp.A PB '!Y36+'Lamp. B1 PA - OBJEKTIF'!AT35+'Lamp. B2 PA SUBJEKTIF'!AE36+'Lamp. B3 PA - AMALI '!AK35</f>
        <v>0</v>
      </c>
      <c r="E36" s="383">
        <f>'Lamp.A PB '!Z36+'Lamp. B1 PA - OBJEKTIF'!AU35+'Lamp. B2 PA SUBJEKTIF'!AF36+'Lamp. B3 PA - AMALI '!AL35</f>
        <v>0</v>
      </c>
      <c r="F36" s="383">
        <f>'Lamp.A PB '!AA36+'Lamp. B1 PA - OBJEKTIF'!AV35+'Lamp. B2 PA SUBJEKTIF'!AG36+'Lamp. B3 PA - AMALI '!AM35</f>
        <v>0</v>
      </c>
      <c r="G36" s="383">
        <f>'Lamp.A PB '!AB36+'Lamp. B1 PA - OBJEKTIF'!AW35+'Lamp. B2 PA SUBJEKTIF'!AH36+'Lamp. B3 PA - AMALI '!AN35</f>
        <v>0</v>
      </c>
      <c r="H36" s="359">
        <f>'Lamp.A PB '!AC36+'Lamp. B1 PA - OBJEKTIF'!AX35+'Lamp. B2 PA SUBJEKTIF'!AI36+'Lamp. B3 PA - AMALI '!AO35</f>
        <v>0</v>
      </c>
      <c r="I36" s="359">
        <f>'Lamp.A PB '!AD36+'Lamp. B1 PA - OBJEKTIF'!AY35+'Lamp. B2 PA SUBJEKTIF'!AK36+'Lamp. B3 PA - AMALI '!AP35</f>
        <v>0</v>
      </c>
      <c r="J36" s="359">
        <f>'Lamp.A PB '!AE36+'Lamp. B1 PA - OBJEKTIF'!AZ35+'Lamp. B2 PA SUBJEKTIF'!AK36+'Lamp. B3 PA - AMALI '!AQ35</f>
        <v>0</v>
      </c>
      <c r="K36" s="292">
        <f t="shared" si="0"/>
        <v>0</v>
      </c>
      <c r="L36" s="321" t="str">
        <f t="shared" si="1"/>
        <v/>
      </c>
      <c r="M36" s="267"/>
    </row>
    <row r="37" spans="1:13" ht="24" customHeight="1" x14ac:dyDescent="0.35">
      <c r="A37" s="332">
        <v>23</v>
      </c>
      <c r="B37" s="341" t="str">
        <f>IF('Lamp.A PB '!B37="","",'Lamp.A PB '!B37)</f>
        <v/>
      </c>
      <c r="C37" s="341" t="str">
        <f>IF('Lamp.A PB '!C37="","",'Lamp.A PB '!C37)</f>
        <v/>
      </c>
      <c r="D37" s="383">
        <f>'Lamp.A PB '!Y37+'Lamp. B1 PA - OBJEKTIF'!AT36+'Lamp. B2 PA SUBJEKTIF'!AE37+'Lamp. B3 PA - AMALI '!AK36</f>
        <v>0</v>
      </c>
      <c r="E37" s="383">
        <f>'Lamp.A PB '!Z37+'Lamp. B1 PA - OBJEKTIF'!AU36+'Lamp. B2 PA SUBJEKTIF'!AF37+'Lamp. B3 PA - AMALI '!AL36</f>
        <v>0</v>
      </c>
      <c r="F37" s="383">
        <f>'Lamp.A PB '!AA37+'Lamp. B1 PA - OBJEKTIF'!AV36+'Lamp. B2 PA SUBJEKTIF'!AG37+'Lamp. B3 PA - AMALI '!AM36</f>
        <v>0</v>
      </c>
      <c r="G37" s="383">
        <f>'Lamp.A PB '!AB37+'Lamp. B1 PA - OBJEKTIF'!AW36+'Lamp. B2 PA SUBJEKTIF'!AH37+'Lamp. B3 PA - AMALI '!AN36</f>
        <v>0</v>
      </c>
      <c r="H37" s="359">
        <f>'Lamp.A PB '!AC37+'Lamp. B1 PA - OBJEKTIF'!AX36+'Lamp. B2 PA SUBJEKTIF'!AI37+'Lamp. B3 PA - AMALI '!AO36</f>
        <v>0</v>
      </c>
      <c r="I37" s="359">
        <f>'Lamp.A PB '!AD37+'Lamp. B1 PA - OBJEKTIF'!AY36+'Lamp. B2 PA SUBJEKTIF'!AK37+'Lamp. B3 PA - AMALI '!AP36</f>
        <v>0</v>
      </c>
      <c r="J37" s="359">
        <f>'Lamp.A PB '!AE37+'Lamp. B1 PA - OBJEKTIF'!AZ36+'Lamp. B2 PA SUBJEKTIF'!AK37+'Lamp. B3 PA - AMALI '!AQ36</f>
        <v>0</v>
      </c>
      <c r="K37" s="292">
        <f t="shared" si="0"/>
        <v>0</v>
      </c>
      <c r="L37" s="321" t="str">
        <f t="shared" si="1"/>
        <v/>
      </c>
      <c r="M37" s="267"/>
    </row>
    <row r="38" spans="1:13" ht="24" customHeight="1" x14ac:dyDescent="0.35">
      <c r="A38" s="332">
        <v>24</v>
      </c>
      <c r="B38" s="341" t="str">
        <f>IF('Lamp.A PB '!B38="","",'Lamp.A PB '!B38)</f>
        <v/>
      </c>
      <c r="C38" s="341" t="str">
        <f>IF('Lamp.A PB '!C38="","",'Lamp.A PB '!C38)</f>
        <v/>
      </c>
      <c r="D38" s="383">
        <f>'Lamp.A PB '!Y38+'Lamp. B1 PA - OBJEKTIF'!AT37+'Lamp. B2 PA SUBJEKTIF'!AE38+'Lamp. B3 PA - AMALI '!AK37</f>
        <v>0</v>
      </c>
      <c r="E38" s="383">
        <f>'Lamp.A PB '!Z38+'Lamp. B1 PA - OBJEKTIF'!AU37+'Lamp. B2 PA SUBJEKTIF'!AF38+'Lamp. B3 PA - AMALI '!AL37</f>
        <v>0</v>
      </c>
      <c r="F38" s="383">
        <f>'Lamp.A PB '!AA38+'Lamp. B1 PA - OBJEKTIF'!AV37+'Lamp. B2 PA SUBJEKTIF'!AG38+'Lamp. B3 PA - AMALI '!AM37</f>
        <v>0</v>
      </c>
      <c r="G38" s="383">
        <f>'Lamp.A PB '!AB38+'Lamp. B1 PA - OBJEKTIF'!AW37+'Lamp. B2 PA SUBJEKTIF'!AH38+'Lamp. B3 PA - AMALI '!AN37</f>
        <v>0</v>
      </c>
      <c r="H38" s="359">
        <f>'Lamp.A PB '!AC38+'Lamp. B1 PA - OBJEKTIF'!AX37+'Lamp. B2 PA SUBJEKTIF'!AI38+'Lamp. B3 PA - AMALI '!AO37</f>
        <v>0</v>
      </c>
      <c r="I38" s="359">
        <f>'Lamp.A PB '!AD38+'Lamp. B1 PA - OBJEKTIF'!AY37+'Lamp. B2 PA SUBJEKTIF'!AK38+'Lamp. B3 PA - AMALI '!AP37</f>
        <v>0</v>
      </c>
      <c r="J38" s="359">
        <f>'Lamp.A PB '!AE38+'Lamp. B1 PA - OBJEKTIF'!AZ37+'Lamp. B2 PA SUBJEKTIF'!AK38+'Lamp. B3 PA - AMALI '!AQ37</f>
        <v>0</v>
      </c>
      <c r="K38" s="292">
        <f t="shared" si="0"/>
        <v>0</v>
      </c>
      <c r="L38" s="321" t="str">
        <f t="shared" si="1"/>
        <v/>
      </c>
      <c r="M38" s="267"/>
    </row>
    <row r="39" spans="1:13" ht="24" customHeight="1" x14ac:dyDescent="0.35">
      <c r="A39" s="332">
        <v>25</v>
      </c>
      <c r="B39" s="341" t="str">
        <f>IF('Lamp.A PB '!B39="","",'Lamp.A PB '!B39)</f>
        <v/>
      </c>
      <c r="C39" s="341" t="str">
        <f>IF('Lamp.A PB '!C39="","",'Lamp.A PB '!C39)</f>
        <v/>
      </c>
      <c r="D39" s="383">
        <f>'Lamp.A PB '!Y39+'Lamp. B1 PA - OBJEKTIF'!AT38+'Lamp. B2 PA SUBJEKTIF'!AE39+'Lamp. B3 PA - AMALI '!AK38</f>
        <v>0</v>
      </c>
      <c r="E39" s="383">
        <f>'Lamp.A PB '!Z39+'Lamp. B1 PA - OBJEKTIF'!AU38+'Lamp. B2 PA SUBJEKTIF'!AF39+'Lamp. B3 PA - AMALI '!AL38</f>
        <v>0</v>
      </c>
      <c r="F39" s="383">
        <f>'Lamp.A PB '!AA39+'Lamp. B1 PA - OBJEKTIF'!AV38+'Lamp. B2 PA SUBJEKTIF'!AG39+'Lamp. B3 PA - AMALI '!AM38</f>
        <v>0</v>
      </c>
      <c r="G39" s="383">
        <f>'Lamp.A PB '!AB39+'Lamp. B1 PA - OBJEKTIF'!AW38+'Lamp. B2 PA SUBJEKTIF'!AH39+'Lamp. B3 PA - AMALI '!AN38</f>
        <v>0</v>
      </c>
      <c r="H39" s="359">
        <f>'Lamp.A PB '!AC39+'Lamp. B1 PA - OBJEKTIF'!AX38+'Lamp. B2 PA SUBJEKTIF'!AI39+'Lamp. B3 PA - AMALI '!AO38</f>
        <v>0</v>
      </c>
      <c r="I39" s="359">
        <f>'Lamp.A PB '!AD39+'Lamp. B1 PA - OBJEKTIF'!AY38+'Lamp. B2 PA SUBJEKTIF'!AK39+'Lamp. B3 PA - AMALI '!AP38</f>
        <v>0</v>
      </c>
      <c r="J39" s="359">
        <f>'Lamp.A PB '!AE39+'Lamp. B1 PA - OBJEKTIF'!AZ38+'Lamp. B2 PA SUBJEKTIF'!AK39+'Lamp. B3 PA - AMALI '!AQ38</f>
        <v>0</v>
      </c>
      <c r="K39" s="292">
        <f t="shared" si="0"/>
        <v>0</v>
      </c>
      <c r="L39" s="321" t="str">
        <f t="shared" si="1"/>
        <v/>
      </c>
      <c r="M39" s="267"/>
    </row>
    <row r="40" spans="1:13" ht="24" customHeight="1" x14ac:dyDescent="0.35">
      <c r="A40" s="332">
        <v>26</v>
      </c>
      <c r="B40" s="341" t="str">
        <f>IF('Lamp.A PB '!B40="","",'Lamp.A PB '!B40)</f>
        <v/>
      </c>
      <c r="C40" s="341" t="str">
        <f>IF('Lamp.A PB '!C40="","",'Lamp.A PB '!C40)</f>
        <v/>
      </c>
      <c r="D40" s="383">
        <f>'Lamp.A PB '!Y40+'Lamp. B1 PA - OBJEKTIF'!AT39+'Lamp. B2 PA SUBJEKTIF'!AE40+'Lamp. B3 PA - AMALI '!AK39</f>
        <v>0</v>
      </c>
      <c r="E40" s="383">
        <f>'Lamp.A PB '!Z40+'Lamp. B1 PA - OBJEKTIF'!AU39+'Lamp. B2 PA SUBJEKTIF'!AF40+'Lamp. B3 PA - AMALI '!AL39</f>
        <v>0</v>
      </c>
      <c r="F40" s="383">
        <f>'Lamp.A PB '!AA40+'Lamp. B1 PA - OBJEKTIF'!AV39+'Lamp. B2 PA SUBJEKTIF'!AG40+'Lamp. B3 PA - AMALI '!AM39</f>
        <v>0</v>
      </c>
      <c r="G40" s="383">
        <f>'Lamp.A PB '!AB40+'Lamp. B1 PA - OBJEKTIF'!AW39+'Lamp. B2 PA SUBJEKTIF'!AH40+'Lamp. B3 PA - AMALI '!AN39</f>
        <v>0</v>
      </c>
      <c r="H40" s="359">
        <f>'Lamp.A PB '!AC40+'Lamp. B1 PA - OBJEKTIF'!AX39+'Lamp. B2 PA SUBJEKTIF'!AI40+'Lamp. B3 PA - AMALI '!AO39</f>
        <v>0</v>
      </c>
      <c r="I40" s="359">
        <f>'Lamp.A PB '!AD40+'Lamp. B1 PA - OBJEKTIF'!AY39+'Lamp. B2 PA SUBJEKTIF'!AK40+'Lamp. B3 PA - AMALI '!AP39</f>
        <v>0</v>
      </c>
      <c r="J40" s="359">
        <f>'Lamp.A PB '!AE40+'Lamp. B1 PA - OBJEKTIF'!AZ39+'Lamp. B2 PA SUBJEKTIF'!AK40+'Lamp. B3 PA - AMALI '!AQ39</f>
        <v>0</v>
      </c>
      <c r="K40" s="292">
        <f t="shared" si="0"/>
        <v>0</v>
      </c>
      <c r="L40" s="321" t="str">
        <f t="shared" si="1"/>
        <v/>
      </c>
      <c r="M40" s="267"/>
    </row>
    <row r="41" spans="1:13" ht="24" customHeight="1" x14ac:dyDescent="0.35">
      <c r="A41" s="332">
        <v>27</v>
      </c>
      <c r="B41" s="341" t="str">
        <f>IF('Lamp.A PB '!B41="","",'Lamp.A PB '!B41)</f>
        <v/>
      </c>
      <c r="C41" s="341" t="str">
        <f>IF('Lamp.A PB '!C41="","",'Lamp.A PB '!C41)</f>
        <v/>
      </c>
      <c r="D41" s="383">
        <f>'Lamp.A PB '!Y41+'Lamp. B1 PA - OBJEKTIF'!AT40+'Lamp. B2 PA SUBJEKTIF'!AE41+'Lamp. B3 PA - AMALI '!AK40</f>
        <v>0</v>
      </c>
      <c r="E41" s="383">
        <f>'Lamp.A PB '!Z41+'Lamp. B1 PA - OBJEKTIF'!AU40+'Lamp. B2 PA SUBJEKTIF'!AF41+'Lamp. B3 PA - AMALI '!AL40</f>
        <v>0</v>
      </c>
      <c r="F41" s="383">
        <f>'Lamp.A PB '!AA41+'Lamp. B1 PA - OBJEKTIF'!AV40+'Lamp. B2 PA SUBJEKTIF'!AG41+'Lamp. B3 PA - AMALI '!AM40</f>
        <v>0</v>
      </c>
      <c r="G41" s="383">
        <f>'Lamp.A PB '!AB41+'Lamp. B1 PA - OBJEKTIF'!AW40+'Lamp. B2 PA SUBJEKTIF'!AH41+'Lamp. B3 PA - AMALI '!AN40</f>
        <v>0</v>
      </c>
      <c r="H41" s="359">
        <f>'Lamp.A PB '!AC41+'Lamp. B1 PA - OBJEKTIF'!AX40+'Lamp. B2 PA SUBJEKTIF'!AI41+'Lamp. B3 PA - AMALI '!AO40</f>
        <v>0</v>
      </c>
      <c r="I41" s="359">
        <f>'Lamp.A PB '!AD41+'Lamp. B1 PA - OBJEKTIF'!AY40+'Lamp. B2 PA SUBJEKTIF'!AK41+'Lamp. B3 PA - AMALI '!AP40</f>
        <v>0</v>
      </c>
      <c r="J41" s="359">
        <f>'Lamp.A PB '!AE41+'Lamp. B1 PA - OBJEKTIF'!AZ40+'Lamp. B2 PA SUBJEKTIF'!AK41+'Lamp. B3 PA - AMALI '!AQ40</f>
        <v>0</v>
      </c>
      <c r="K41" s="292">
        <f t="shared" si="0"/>
        <v>0</v>
      </c>
      <c r="L41" s="321" t="str">
        <f t="shared" si="1"/>
        <v/>
      </c>
      <c r="M41" s="267"/>
    </row>
    <row r="42" spans="1:13" ht="24" customHeight="1" x14ac:dyDescent="0.35">
      <c r="A42" s="332">
        <v>28</v>
      </c>
      <c r="B42" s="341" t="str">
        <f>IF('Lamp.A PB '!B42="","",'Lamp.A PB '!B42)</f>
        <v/>
      </c>
      <c r="C42" s="341" t="str">
        <f>IF('Lamp.A PB '!C42="","",'Lamp.A PB '!C42)</f>
        <v/>
      </c>
      <c r="D42" s="383">
        <f>'Lamp.A PB '!Y42+'Lamp. B1 PA - OBJEKTIF'!AT41+'Lamp. B2 PA SUBJEKTIF'!AE42+'Lamp. B3 PA - AMALI '!AK41</f>
        <v>0</v>
      </c>
      <c r="E42" s="383">
        <f>'Lamp.A PB '!Z42+'Lamp. B1 PA - OBJEKTIF'!AU41+'Lamp. B2 PA SUBJEKTIF'!AF42+'Lamp. B3 PA - AMALI '!AL41</f>
        <v>0</v>
      </c>
      <c r="F42" s="383">
        <f>'Lamp.A PB '!AA42+'Lamp. B1 PA - OBJEKTIF'!AV41+'Lamp. B2 PA SUBJEKTIF'!AG42+'Lamp. B3 PA - AMALI '!AM41</f>
        <v>0</v>
      </c>
      <c r="G42" s="383">
        <f>'Lamp.A PB '!AB42+'Lamp. B1 PA - OBJEKTIF'!AW41+'Lamp. B2 PA SUBJEKTIF'!AH42+'Lamp. B3 PA - AMALI '!AN41</f>
        <v>0</v>
      </c>
      <c r="H42" s="359">
        <f>'Lamp.A PB '!AC42+'Lamp. B1 PA - OBJEKTIF'!AX41+'Lamp. B2 PA SUBJEKTIF'!AI42+'Lamp. B3 PA - AMALI '!AO41</f>
        <v>0</v>
      </c>
      <c r="I42" s="359">
        <f>'Lamp.A PB '!AD42+'Lamp. B1 PA - OBJEKTIF'!AY41+'Lamp. B2 PA SUBJEKTIF'!AK42+'Lamp. B3 PA - AMALI '!AP41</f>
        <v>0</v>
      </c>
      <c r="J42" s="359">
        <f>'Lamp.A PB '!AE42+'Lamp. B1 PA - OBJEKTIF'!AZ41+'Lamp. B2 PA SUBJEKTIF'!AK42+'Lamp. B3 PA - AMALI '!AQ41</f>
        <v>0</v>
      </c>
      <c r="K42" s="292">
        <f t="shared" si="0"/>
        <v>0</v>
      </c>
      <c r="L42" s="321" t="str">
        <f t="shared" si="1"/>
        <v/>
      </c>
      <c r="M42" s="267"/>
    </row>
    <row r="43" spans="1:13" ht="24" customHeight="1" x14ac:dyDescent="0.35">
      <c r="A43" s="332">
        <v>29</v>
      </c>
      <c r="B43" s="341" t="str">
        <f>IF('Lamp.A PB '!B43="","",'Lamp.A PB '!B43)</f>
        <v/>
      </c>
      <c r="C43" s="341" t="str">
        <f>IF('Lamp.A PB '!C43="","",'Lamp.A PB '!C43)</f>
        <v/>
      </c>
      <c r="D43" s="383">
        <f>'Lamp.A PB '!Y43+'Lamp. B1 PA - OBJEKTIF'!AT42+'Lamp. B2 PA SUBJEKTIF'!AE43+'Lamp. B3 PA - AMALI '!AK42</f>
        <v>0</v>
      </c>
      <c r="E43" s="383">
        <f>'Lamp.A PB '!Z43+'Lamp. B1 PA - OBJEKTIF'!AU42+'Lamp. B2 PA SUBJEKTIF'!AF43+'Lamp. B3 PA - AMALI '!AL42</f>
        <v>0</v>
      </c>
      <c r="F43" s="383">
        <f>'Lamp.A PB '!AA43+'Lamp. B1 PA - OBJEKTIF'!AV42+'Lamp. B2 PA SUBJEKTIF'!AG43+'Lamp. B3 PA - AMALI '!AM42</f>
        <v>0</v>
      </c>
      <c r="G43" s="383">
        <f>'Lamp.A PB '!AB43+'Lamp. B1 PA - OBJEKTIF'!AW42+'Lamp. B2 PA SUBJEKTIF'!AH43+'Lamp. B3 PA - AMALI '!AN42</f>
        <v>0</v>
      </c>
      <c r="H43" s="359">
        <f>'Lamp.A PB '!AC43+'Lamp. B1 PA - OBJEKTIF'!AX42+'Lamp. B2 PA SUBJEKTIF'!AI43+'Lamp. B3 PA - AMALI '!AO42</f>
        <v>0</v>
      </c>
      <c r="I43" s="359">
        <f>'Lamp.A PB '!AD43+'Lamp. B1 PA - OBJEKTIF'!AY42+'Lamp. B2 PA SUBJEKTIF'!AK43+'Lamp. B3 PA - AMALI '!AP42</f>
        <v>0</v>
      </c>
      <c r="J43" s="359">
        <f>'Lamp.A PB '!AE43+'Lamp. B1 PA - OBJEKTIF'!AZ42+'Lamp. B2 PA SUBJEKTIF'!AK43+'Lamp. B3 PA - AMALI '!AQ42</f>
        <v>0</v>
      </c>
      <c r="K43" s="292">
        <f t="shared" si="0"/>
        <v>0</v>
      </c>
      <c r="L43" s="321" t="str">
        <f t="shared" si="1"/>
        <v/>
      </c>
      <c r="M43" s="267"/>
    </row>
    <row r="44" spans="1:13" ht="24" customHeight="1" x14ac:dyDescent="0.35">
      <c r="A44" s="332">
        <v>30</v>
      </c>
      <c r="B44" s="341" t="str">
        <f>IF('Lamp.A PB '!B44="","",'Lamp.A PB '!B44)</f>
        <v/>
      </c>
      <c r="C44" s="341" t="str">
        <f>IF('Lamp.A PB '!C44="","",'Lamp.A PB '!C44)</f>
        <v/>
      </c>
      <c r="D44" s="383">
        <f>'Lamp.A PB '!Y44+'Lamp. B1 PA - OBJEKTIF'!AT43+'Lamp. B2 PA SUBJEKTIF'!AE44+'Lamp. B3 PA - AMALI '!AK43</f>
        <v>0</v>
      </c>
      <c r="E44" s="383">
        <f>'Lamp.A PB '!Z44+'Lamp. B1 PA - OBJEKTIF'!AU43+'Lamp. B2 PA SUBJEKTIF'!AF44+'Lamp. B3 PA - AMALI '!AL43</f>
        <v>0</v>
      </c>
      <c r="F44" s="383">
        <f>'Lamp.A PB '!AA44+'Lamp. B1 PA - OBJEKTIF'!AV43+'Lamp. B2 PA SUBJEKTIF'!AG44+'Lamp. B3 PA - AMALI '!AM43</f>
        <v>0</v>
      </c>
      <c r="G44" s="383">
        <f>'Lamp.A PB '!AB44+'Lamp. B1 PA - OBJEKTIF'!AW43+'Lamp. B2 PA SUBJEKTIF'!AH44+'Lamp. B3 PA - AMALI '!AN43</f>
        <v>0</v>
      </c>
      <c r="H44" s="359">
        <f>'Lamp.A PB '!AC44+'Lamp. B1 PA - OBJEKTIF'!AX43+'Lamp. B2 PA SUBJEKTIF'!AI44+'Lamp. B3 PA - AMALI '!AO43</f>
        <v>0</v>
      </c>
      <c r="I44" s="359">
        <f>'Lamp.A PB '!AD44+'Lamp. B1 PA - OBJEKTIF'!AY43+'Lamp. B2 PA SUBJEKTIF'!AK44+'Lamp. B3 PA - AMALI '!AP43</f>
        <v>0</v>
      </c>
      <c r="J44" s="359">
        <f>'Lamp.A PB '!AE44+'Lamp. B1 PA - OBJEKTIF'!AZ43+'Lamp. B2 PA SUBJEKTIF'!AK44+'Lamp. B3 PA - AMALI '!AQ43</f>
        <v>0</v>
      </c>
      <c r="K44" s="292">
        <f t="shared" si="0"/>
        <v>0</v>
      </c>
      <c r="L44" s="321" t="str">
        <f t="shared" si="1"/>
        <v/>
      </c>
      <c r="M44" s="267"/>
    </row>
    <row r="45" spans="1:13" ht="24" customHeight="1" x14ac:dyDescent="0.35">
      <c r="A45" s="332">
        <v>31</v>
      </c>
      <c r="B45" s="341" t="str">
        <f>IF('Lamp.A PB '!B45="","",'Lamp.A PB '!B45)</f>
        <v/>
      </c>
      <c r="C45" s="341" t="str">
        <f>IF('Lamp.A PB '!C45="","",'Lamp.A PB '!C45)</f>
        <v/>
      </c>
      <c r="D45" s="383">
        <f>'Lamp.A PB '!Y45+'Lamp. B1 PA - OBJEKTIF'!AT44+'Lamp. B2 PA SUBJEKTIF'!AE45+'Lamp. B3 PA - AMALI '!AK44</f>
        <v>0</v>
      </c>
      <c r="E45" s="383">
        <f>'Lamp.A PB '!Z45+'Lamp. B1 PA - OBJEKTIF'!AU44+'Lamp. B2 PA SUBJEKTIF'!AF45+'Lamp. B3 PA - AMALI '!AL44</f>
        <v>0</v>
      </c>
      <c r="F45" s="383">
        <f>'Lamp.A PB '!AA45+'Lamp. B1 PA - OBJEKTIF'!AV44+'Lamp. B2 PA SUBJEKTIF'!AG45+'Lamp. B3 PA - AMALI '!AM44</f>
        <v>0</v>
      </c>
      <c r="G45" s="383">
        <f>'Lamp.A PB '!AB45+'Lamp. B1 PA - OBJEKTIF'!AW44+'Lamp. B2 PA SUBJEKTIF'!AH45+'Lamp. B3 PA - AMALI '!AN44</f>
        <v>0</v>
      </c>
      <c r="H45" s="359">
        <f>'Lamp.A PB '!AC45+'Lamp. B1 PA - OBJEKTIF'!AX44+'Lamp. B2 PA SUBJEKTIF'!AI45+'Lamp. B3 PA - AMALI '!AO44</f>
        <v>0</v>
      </c>
      <c r="I45" s="359">
        <f>'Lamp.A PB '!AD45+'Lamp. B1 PA - OBJEKTIF'!AY44+'Lamp. B2 PA SUBJEKTIF'!AK45+'Lamp. B3 PA - AMALI '!AP44</f>
        <v>0</v>
      </c>
      <c r="J45" s="359">
        <f>'Lamp.A PB '!AE45+'Lamp. B1 PA - OBJEKTIF'!AZ44+'Lamp. B2 PA SUBJEKTIF'!AK45+'Lamp. B3 PA - AMALI '!AQ44</f>
        <v>0</v>
      </c>
      <c r="K45" s="292">
        <f t="shared" si="0"/>
        <v>0</v>
      </c>
      <c r="L45" s="321" t="str">
        <f t="shared" si="1"/>
        <v/>
      </c>
      <c r="M45" s="267"/>
    </row>
    <row r="46" spans="1:13" ht="24" customHeight="1" x14ac:dyDescent="0.35">
      <c r="A46" s="332">
        <v>32</v>
      </c>
      <c r="B46" s="341" t="str">
        <f>IF('Lamp.A PB '!B46="","",'Lamp.A PB '!B46)</f>
        <v/>
      </c>
      <c r="C46" s="341" t="str">
        <f>IF('Lamp.A PB '!C46="","",'Lamp.A PB '!C46)</f>
        <v/>
      </c>
      <c r="D46" s="383">
        <f>'Lamp.A PB '!Y46+'Lamp. B1 PA - OBJEKTIF'!AT45+'Lamp. B2 PA SUBJEKTIF'!AE46+'Lamp. B3 PA - AMALI '!AK45</f>
        <v>0</v>
      </c>
      <c r="E46" s="383">
        <f>'Lamp.A PB '!Z46+'Lamp. B1 PA - OBJEKTIF'!AU45+'Lamp. B2 PA SUBJEKTIF'!AF46+'Lamp. B3 PA - AMALI '!AL45</f>
        <v>0</v>
      </c>
      <c r="F46" s="383">
        <f>'Lamp.A PB '!AA46+'Lamp. B1 PA - OBJEKTIF'!AV45+'Lamp. B2 PA SUBJEKTIF'!AG46+'Lamp. B3 PA - AMALI '!AM45</f>
        <v>0</v>
      </c>
      <c r="G46" s="383">
        <f>'Lamp.A PB '!AB46+'Lamp. B1 PA - OBJEKTIF'!AW45+'Lamp. B2 PA SUBJEKTIF'!AH46+'Lamp. B3 PA - AMALI '!AN45</f>
        <v>0</v>
      </c>
      <c r="H46" s="359">
        <f>'Lamp.A PB '!AC46+'Lamp. B1 PA - OBJEKTIF'!AX45+'Lamp. B2 PA SUBJEKTIF'!AI46+'Lamp. B3 PA - AMALI '!AO45</f>
        <v>0</v>
      </c>
      <c r="I46" s="359">
        <f>'Lamp.A PB '!AD46+'Lamp. B1 PA - OBJEKTIF'!AY45+'Lamp. B2 PA SUBJEKTIF'!AK46+'Lamp. B3 PA - AMALI '!AP45</f>
        <v>0</v>
      </c>
      <c r="J46" s="359">
        <f>'Lamp.A PB '!AE46+'Lamp. B1 PA - OBJEKTIF'!AZ45+'Lamp. B2 PA SUBJEKTIF'!AK46+'Lamp. B3 PA - AMALI '!AQ45</f>
        <v>0</v>
      </c>
      <c r="K46" s="292">
        <f t="shared" si="0"/>
        <v>0</v>
      </c>
      <c r="L46" s="321" t="str">
        <f t="shared" si="1"/>
        <v/>
      </c>
      <c r="M46" s="267"/>
    </row>
    <row r="47" spans="1:13" ht="24" customHeight="1" x14ac:dyDescent="0.35">
      <c r="A47" s="332">
        <v>33</v>
      </c>
      <c r="B47" s="341" t="str">
        <f>IF('Lamp.A PB '!B47="","",'Lamp.A PB '!B47)</f>
        <v/>
      </c>
      <c r="C47" s="341" t="str">
        <f>IF('Lamp.A PB '!C47="","",'Lamp.A PB '!C47)</f>
        <v/>
      </c>
      <c r="D47" s="383">
        <f>'Lamp.A PB '!Y47+'Lamp. B1 PA - OBJEKTIF'!AT46+'Lamp. B2 PA SUBJEKTIF'!AE47+'Lamp. B3 PA - AMALI '!AK46</f>
        <v>0</v>
      </c>
      <c r="E47" s="383">
        <f>'Lamp.A PB '!Z47+'Lamp. B1 PA - OBJEKTIF'!AU46+'Lamp. B2 PA SUBJEKTIF'!AF47+'Lamp. B3 PA - AMALI '!AL46</f>
        <v>0</v>
      </c>
      <c r="F47" s="383">
        <f>'Lamp.A PB '!AA47+'Lamp. B1 PA - OBJEKTIF'!AV46+'Lamp. B2 PA SUBJEKTIF'!AG47+'Lamp. B3 PA - AMALI '!AM46</f>
        <v>0</v>
      </c>
      <c r="G47" s="383">
        <f>'Lamp.A PB '!AB47+'Lamp. B1 PA - OBJEKTIF'!AW46+'Lamp. B2 PA SUBJEKTIF'!AH47+'Lamp. B3 PA - AMALI '!AN46</f>
        <v>0</v>
      </c>
      <c r="H47" s="359">
        <f>'Lamp.A PB '!AC47+'Lamp. B1 PA - OBJEKTIF'!AX46+'Lamp. B2 PA SUBJEKTIF'!AI47+'Lamp. B3 PA - AMALI '!AO46</f>
        <v>0</v>
      </c>
      <c r="I47" s="359">
        <f>'Lamp.A PB '!AD47+'Lamp. B1 PA - OBJEKTIF'!AY46+'Lamp. B2 PA SUBJEKTIF'!AK47+'Lamp. B3 PA - AMALI '!AP46</f>
        <v>0</v>
      </c>
      <c r="J47" s="359">
        <f>'Lamp.A PB '!AE47+'Lamp. B1 PA - OBJEKTIF'!AZ46+'Lamp. B2 PA SUBJEKTIF'!AK47+'Lamp. B3 PA - AMALI '!AQ46</f>
        <v>0</v>
      </c>
      <c r="K47" s="292">
        <f t="shared" si="0"/>
        <v>0</v>
      </c>
      <c r="L47" s="321" t="str">
        <f t="shared" si="1"/>
        <v/>
      </c>
      <c r="M47" s="267"/>
    </row>
    <row r="48" spans="1:13" ht="24" customHeight="1" x14ac:dyDescent="0.35">
      <c r="A48" s="332">
        <v>34</v>
      </c>
      <c r="B48" s="341" t="str">
        <f>IF('Lamp.A PB '!B48="","",'Lamp.A PB '!B48)</f>
        <v/>
      </c>
      <c r="C48" s="341" t="str">
        <f>IF('Lamp.A PB '!C48="","",'Lamp.A PB '!C48)</f>
        <v/>
      </c>
      <c r="D48" s="383">
        <f>'Lamp.A PB '!Y48+'Lamp. B1 PA - OBJEKTIF'!AT47+'Lamp. B2 PA SUBJEKTIF'!AE48+'Lamp. B3 PA - AMALI '!AK47</f>
        <v>0</v>
      </c>
      <c r="E48" s="383">
        <f>'Lamp.A PB '!Z48+'Lamp. B1 PA - OBJEKTIF'!AU47+'Lamp. B2 PA SUBJEKTIF'!AF48+'Lamp. B3 PA - AMALI '!AL47</f>
        <v>0</v>
      </c>
      <c r="F48" s="383">
        <f>'Lamp.A PB '!AA48+'Lamp. B1 PA - OBJEKTIF'!AV47+'Lamp. B2 PA SUBJEKTIF'!AG48+'Lamp. B3 PA - AMALI '!AM47</f>
        <v>0</v>
      </c>
      <c r="G48" s="383">
        <f>'Lamp.A PB '!AB48+'Lamp. B1 PA - OBJEKTIF'!AW47+'Lamp. B2 PA SUBJEKTIF'!AH48+'Lamp. B3 PA - AMALI '!AN47</f>
        <v>0</v>
      </c>
      <c r="H48" s="359">
        <f>'Lamp.A PB '!AC48+'Lamp. B1 PA - OBJEKTIF'!AX47+'Lamp. B2 PA SUBJEKTIF'!AI48+'Lamp. B3 PA - AMALI '!AO47</f>
        <v>0</v>
      </c>
      <c r="I48" s="359">
        <f>'Lamp.A PB '!AD48+'Lamp. B1 PA - OBJEKTIF'!AY47+'Lamp. B2 PA SUBJEKTIF'!AK48+'Lamp. B3 PA - AMALI '!AP47</f>
        <v>0</v>
      </c>
      <c r="J48" s="359">
        <f>'Lamp.A PB '!AE48+'Lamp. B1 PA - OBJEKTIF'!AZ47+'Lamp. B2 PA SUBJEKTIF'!AK48+'Lamp. B3 PA - AMALI '!AQ47</f>
        <v>0</v>
      </c>
      <c r="K48" s="292">
        <f t="shared" si="0"/>
        <v>0</v>
      </c>
      <c r="L48" s="321" t="str">
        <f t="shared" si="1"/>
        <v/>
      </c>
      <c r="M48" s="267"/>
    </row>
    <row r="49" spans="1:13" ht="24" customHeight="1" thickBot="1" x14ac:dyDescent="0.4">
      <c r="A49" s="332">
        <v>35</v>
      </c>
      <c r="B49" s="341" t="str">
        <f>IF('Lamp.A PB '!B49="","",'Lamp.A PB '!B49)</f>
        <v/>
      </c>
      <c r="C49" s="341" t="str">
        <f>IF('Lamp.A PB '!C49="","",'Lamp.A PB '!C49)</f>
        <v/>
      </c>
      <c r="D49" s="383">
        <f>'Lamp.A PB '!Y49+'Lamp. B1 PA - OBJEKTIF'!AT48+'Lamp. B2 PA SUBJEKTIF'!AE49+'Lamp. B3 PA - AMALI '!AK48</f>
        <v>0</v>
      </c>
      <c r="E49" s="383">
        <f>'Lamp.A PB '!Z49+'Lamp. B1 PA - OBJEKTIF'!AU48+'Lamp. B2 PA SUBJEKTIF'!AF49+'Lamp. B3 PA - AMALI '!AL48</f>
        <v>0</v>
      </c>
      <c r="F49" s="383">
        <f>'Lamp.A PB '!AA49+'Lamp. B1 PA - OBJEKTIF'!AV48+'Lamp. B2 PA SUBJEKTIF'!AG49+'Lamp. B3 PA - AMALI '!AM48</f>
        <v>0</v>
      </c>
      <c r="G49" s="383">
        <f>'Lamp.A PB '!AB49+'Lamp. B1 PA - OBJEKTIF'!AW48+'Lamp. B2 PA SUBJEKTIF'!AH49+'Lamp. B3 PA - AMALI '!AN48</f>
        <v>0</v>
      </c>
      <c r="H49" s="359">
        <f>'Lamp.A PB '!AC49+'Lamp. B1 PA - OBJEKTIF'!AX48+'Lamp. B2 PA SUBJEKTIF'!AI49+'Lamp. B3 PA - AMALI '!AO48</f>
        <v>0</v>
      </c>
      <c r="I49" s="359">
        <f>'Lamp.A PB '!AD49+'Lamp. B1 PA - OBJEKTIF'!AY48+'Lamp. B2 PA SUBJEKTIF'!AK49+'Lamp. B3 PA - AMALI '!AP48</f>
        <v>0</v>
      </c>
      <c r="J49" s="359">
        <f>'Lamp.A PB '!AE49+'Lamp. B1 PA - OBJEKTIF'!AZ48+'Lamp. B2 PA SUBJEKTIF'!AK49+'Lamp. B3 PA - AMALI '!AQ48</f>
        <v>0</v>
      </c>
      <c r="K49" s="292">
        <f t="shared" si="0"/>
        <v>0</v>
      </c>
      <c r="L49" s="321" t="str">
        <f t="shared" si="1"/>
        <v/>
      </c>
      <c r="M49" s="267"/>
    </row>
    <row r="50" spans="1:13" s="114" customFormat="1" ht="25.5" customHeight="1" thickBot="1" x14ac:dyDescent="0.4">
      <c r="A50" s="578" t="s">
        <v>203</v>
      </c>
      <c r="B50" s="579"/>
      <c r="C50" s="580"/>
      <c r="D50" s="323">
        <f t="shared" ref="D50:I50" si="2">IF(ISBLANK(D14),"",COUNTIF(D15:D49,"&gt;="&amp;D14/2))</f>
        <v>0</v>
      </c>
      <c r="E50" s="323">
        <f t="shared" si="2"/>
        <v>0</v>
      </c>
      <c r="F50" s="323">
        <f t="shared" si="2"/>
        <v>0</v>
      </c>
      <c r="G50" s="323">
        <f t="shared" si="2"/>
        <v>0</v>
      </c>
      <c r="H50" s="323">
        <f t="shared" si="2"/>
        <v>0</v>
      </c>
      <c r="I50" s="323">
        <f t="shared" si="2"/>
        <v>0</v>
      </c>
      <c r="J50" s="323">
        <f>IF(ISBLANK(J14),"",COUNTIF(J15:J49,"&gt;="&amp;J14/2))</f>
        <v>0</v>
      </c>
      <c r="K50" s="324"/>
      <c r="L50" s="325"/>
      <c r="M50" s="278"/>
    </row>
    <row r="51" spans="1:13" s="114" customFormat="1" ht="25.5" customHeight="1" thickBot="1" x14ac:dyDescent="0.4">
      <c r="A51" s="578" t="s">
        <v>204</v>
      </c>
      <c r="B51" s="579"/>
      <c r="C51" s="580"/>
      <c r="D51" s="326" t="str">
        <f>IF(D14="","",D50*100/(COUNTA($C$15:$C$49)-COUNTBLANK($C$15:$C$49)))</f>
        <v/>
      </c>
      <c r="E51" s="327" t="str">
        <f t="shared" ref="E51:J51" si="3">IF(E14="","",E50*100/(COUNTA($C$15:$C$49)-COUNTBLANK($C$15:$C$49)))</f>
        <v/>
      </c>
      <c r="F51" s="328" t="str">
        <f t="shared" si="3"/>
        <v/>
      </c>
      <c r="G51" s="329" t="str">
        <f t="shared" si="3"/>
        <v/>
      </c>
      <c r="H51" s="330" t="str">
        <f t="shared" si="3"/>
        <v/>
      </c>
      <c r="I51" s="550" t="str">
        <f t="shared" si="3"/>
        <v/>
      </c>
      <c r="J51" s="551" t="str">
        <f t="shared" si="3"/>
        <v/>
      </c>
      <c r="K51" s="331"/>
      <c r="L51" s="325"/>
    </row>
  </sheetData>
  <dataConsolidate link="1"/>
  <mergeCells count="19">
    <mergeCell ref="A51:C51"/>
    <mergeCell ref="K11:K13"/>
    <mergeCell ref="L11:L14"/>
    <mergeCell ref="D11:D13"/>
    <mergeCell ref="E11:E13"/>
    <mergeCell ref="F11:F13"/>
    <mergeCell ref="G11:G13"/>
    <mergeCell ref="A50:C50"/>
    <mergeCell ref="A11:A14"/>
    <mergeCell ref="B11:B14"/>
    <mergeCell ref="C11:C14"/>
    <mergeCell ref="H11:H13"/>
    <mergeCell ref="I11:I13"/>
    <mergeCell ref="J11:J13"/>
    <mergeCell ref="R5:R7"/>
    <mergeCell ref="R8:R10"/>
    <mergeCell ref="R11:R13"/>
    <mergeCell ref="A1:B1"/>
    <mergeCell ref="A3:L3"/>
  </mergeCells>
  <conditionalFormatting sqref="L15:L49">
    <cfRule type="containsText" dxfId="9" priority="1" operator="containsText" text="F">
      <formula>NOT(ISERROR(SEARCH("F",L15)))</formula>
    </cfRule>
  </conditionalFormatting>
  <pageMargins left="0.56999999999999995" right="0.18" top="0.74803149606299213" bottom="0.74803149606299213" header="0.31496062992125984" footer="0.31496062992125984"/>
  <pageSetup paperSize="9" scale="63" fitToWidth="0" orientation="portrait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22"/>
  <sheetViews>
    <sheetView showGridLines="0" tabSelected="1" view="pageBreakPreview" topLeftCell="A10" zoomScale="70" zoomScaleNormal="70" zoomScaleSheetLayoutView="70" workbookViewId="0">
      <selection activeCell="A20" sqref="A20:K20"/>
    </sheetView>
  </sheetViews>
  <sheetFormatPr defaultColWidth="8.90625" defaultRowHeight="15.5" x14ac:dyDescent="0.35"/>
  <cols>
    <col min="1" max="1" width="29.453125" style="60" customWidth="1"/>
    <col min="2" max="2" width="12.81640625" style="60" customWidth="1"/>
    <col min="3" max="11" width="7.90625" style="60" customWidth="1"/>
    <col min="12" max="12" width="2.7265625" style="60" customWidth="1"/>
    <col min="13" max="16384" width="8.90625" style="60"/>
  </cols>
  <sheetData>
    <row r="1" spans="1:11" x14ac:dyDescent="0.35">
      <c r="A1" s="567" t="s">
        <v>186</v>
      </c>
      <c r="K1" s="63"/>
    </row>
    <row r="3" spans="1:11" x14ac:dyDescent="0.35">
      <c r="A3" s="648" t="s">
        <v>187</v>
      </c>
      <c r="B3" s="648"/>
      <c r="C3" s="648"/>
      <c r="D3" s="648"/>
      <c r="E3" s="648"/>
      <c r="F3" s="648"/>
      <c r="G3" s="648"/>
      <c r="H3" s="648"/>
      <c r="I3" s="648"/>
      <c r="J3" s="648"/>
      <c r="K3" s="648"/>
    </row>
    <row r="4" spans="1:11" x14ac:dyDescent="0.35">
      <c r="B4" s="264"/>
      <c r="C4" s="264"/>
      <c r="D4" s="264"/>
      <c r="E4" s="264"/>
      <c r="F4" s="264"/>
      <c r="G4" s="264"/>
      <c r="H4" s="264"/>
      <c r="I4" s="264"/>
    </row>
    <row r="5" spans="1:11" x14ac:dyDescent="0.35">
      <c r="A5" s="65" t="s">
        <v>70</v>
      </c>
      <c r="B5" s="65" t="str">
        <f>'Lamp.A PB '!C6</f>
        <v>: SIJIL SISTEM KOMPUTER DAN RANGKAIAN</v>
      </c>
      <c r="C5" s="126"/>
      <c r="D5" s="126"/>
      <c r="F5" s="264"/>
      <c r="G5" s="264"/>
      <c r="H5" s="264"/>
      <c r="I5" s="264"/>
    </row>
    <row r="6" spans="1:11" x14ac:dyDescent="0.35">
      <c r="A6" s="65" t="s">
        <v>71</v>
      </c>
      <c r="B6" s="65" t="str">
        <f>'Lamp.A PB '!C7</f>
        <v>: SSM 1022</v>
      </c>
      <c r="C6" s="126"/>
      <c r="D6" s="126"/>
      <c r="F6" s="264"/>
      <c r="G6" s="264"/>
      <c r="H6" s="264"/>
      <c r="I6" s="264"/>
    </row>
    <row r="7" spans="1:11" x14ac:dyDescent="0.35">
      <c r="A7" s="65" t="s">
        <v>18</v>
      </c>
      <c r="B7" s="65" t="str">
        <f>'Lamp.A PB '!C8</f>
        <v>: MATEMATIK</v>
      </c>
      <c r="C7" s="126"/>
      <c r="D7" s="126"/>
      <c r="F7" s="264"/>
      <c r="G7" s="264"/>
      <c r="H7" s="264"/>
      <c r="I7" s="264"/>
    </row>
    <row r="8" spans="1:11" x14ac:dyDescent="0.35">
      <c r="A8" s="65" t="s">
        <v>72</v>
      </c>
      <c r="B8" s="68" t="str">
        <f>'Lamp.A PB '!C9</f>
        <v>: NURUL HANANIE BINTI MAZLAN</v>
      </c>
      <c r="C8" s="126"/>
      <c r="D8" s="126"/>
      <c r="F8" s="264"/>
      <c r="G8" s="264"/>
      <c r="H8" s="264"/>
      <c r="I8" s="264"/>
    </row>
    <row r="9" spans="1:11" ht="15.75" customHeight="1" x14ac:dyDescent="0.35">
      <c r="A9" s="65" t="s">
        <v>73</v>
      </c>
      <c r="B9" s="65" t="str">
        <f>'Lamp.A PB '!C10</f>
        <v>: SSK 1</v>
      </c>
      <c r="C9" s="126"/>
      <c r="D9" s="126"/>
      <c r="F9" s="264"/>
      <c r="G9" s="264"/>
      <c r="H9" s="264"/>
      <c r="I9" s="264"/>
    </row>
    <row r="10" spans="1:11" ht="15.75" customHeight="1" x14ac:dyDescent="0.35">
      <c r="A10" s="65"/>
      <c r="B10" s="65"/>
      <c r="C10" s="126"/>
      <c r="D10" s="126"/>
      <c r="F10" s="264"/>
      <c r="G10" s="264"/>
      <c r="H10" s="264"/>
      <c r="I10" s="264"/>
    </row>
    <row r="11" spans="1:11" ht="117.75" customHeight="1" x14ac:dyDescent="0.35">
      <c r="A11" s="645" t="s">
        <v>93</v>
      </c>
      <c r="B11" s="645"/>
      <c r="C11" s="389" t="s">
        <v>178</v>
      </c>
      <c r="D11" s="389" t="s">
        <v>179</v>
      </c>
      <c r="E11" s="389" t="s">
        <v>156</v>
      </c>
      <c r="F11" s="389" t="s">
        <v>155</v>
      </c>
      <c r="G11" s="389" t="s">
        <v>180</v>
      </c>
      <c r="H11" s="389" t="s">
        <v>153</v>
      </c>
      <c r="I11" s="389" t="s">
        <v>208</v>
      </c>
      <c r="J11" s="389" t="s">
        <v>151</v>
      </c>
      <c r="K11" s="389" t="s">
        <v>150</v>
      </c>
    </row>
    <row r="12" spans="1:11" ht="37.5" customHeight="1" x14ac:dyDescent="0.35">
      <c r="A12" s="647"/>
      <c r="B12" s="646"/>
      <c r="C12" s="279" t="s">
        <v>22</v>
      </c>
      <c r="D12" s="279" t="s">
        <v>23</v>
      </c>
      <c r="E12" s="279" t="s">
        <v>24</v>
      </c>
      <c r="F12" s="279" t="s">
        <v>25</v>
      </c>
      <c r="G12" s="279" t="s">
        <v>26</v>
      </c>
      <c r="H12" s="279" t="s">
        <v>27</v>
      </c>
      <c r="I12" s="279" t="s">
        <v>28</v>
      </c>
      <c r="J12" s="279" t="s">
        <v>29</v>
      </c>
      <c r="K12" s="279" t="s">
        <v>124</v>
      </c>
    </row>
    <row r="13" spans="1:11" ht="37.5" customHeight="1" x14ac:dyDescent="0.35">
      <c r="A13" s="649" t="s">
        <v>214</v>
      </c>
      <c r="B13" s="509" t="s">
        <v>14</v>
      </c>
      <c r="C13" s="552"/>
      <c r="D13" s="552"/>
      <c r="E13" s="552"/>
      <c r="F13" s="552"/>
      <c r="G13" s="552"/>
      <c r="H13" s="552"/>
      <c r="I13" s="553"/>
      <c r="J13" s="554"/>
      <c r="K13" s="555"/>
    </row>
    <row r="14" spans="1:11" ht="37.5" customHeight="1" x14ac:dyDescent="0.35">
      <c r="A14" s="649"/>
      <c r="B14" s="510" t="s">
        <v>15</v>
      </c>
      <c r="C14" s="552"/>
      <c r="D14" s="552"/>
      <c r="E14" s="552"/>
      <c r="F14" s="552"/>
      <c r="G14" s="552"/>
      <c r="H14" s="552"/>
      <c r="I14" s="553"/>
      <c r="J14" s="554"/>
      <c r="K14" s="555"/>
    </row>
    <row r="15" spans="1:11" ht="37.5" customHeight="1" x14ac:dyDescent="0.35">
      <c r="A15" s="649"/>
      <c r="B15" s="511" t="s">
        <v>16</v>
      </c>
      <c r="C15" s="552"/>
      <c r="D15" s="552"/>
      <c r="E15" s="552"/>
      <c r="F15" s="552"/>
      <c r="G15" s="552"/>
      <c r="H15" s="552"/>
      <c r="I15" s="553"/>
      <c r="J15" s="554"/>
      <c r="K15" s="555"/>
    </row>
    <row r="16" spans="1:11" ht="37.5" customHeight="1" x14ac:dyDescent="0.35">
      <c r="A16" s="649"/>
      <c r="B16" s="512" t="s">
        <v>17</v>
      </c>
      <c r="C16" s="552"/>
      <c r="D16" s="552"/>
      <c r="E16" s="552"/>
      <c r="F16" s="552"/>
      <c r="G16" s="552"/>
      <c r="H16" s="552"/>
      <c r="I16" s="553"/>
      <c r="J16" s="554"/>
      <c r="K16" s="555"/>
    </row>
    <row r="17" spans="1:11" ht="37.5" customHeight="1" x14ac:dyDescent="0.35">
      <c r="A17" s="649"/>
      <c r="B17" s="494" t="s">
        <v>21</v>
      </c>
      <c r="C17" s="552"/>
      <c r="D17" s="552"/>
      <c r="E17" s="552"/>
      <c r="F17" s="552"/>
      <c r="G17" s="552"/>
      <c r="H17" s="552"/>
      <c r="I17" s="553"/>
      <c r="J17" s="554"/>
      <c r="K17" s="555"/>
    </row>
    <row r="18" spans="1:11" ht="37.5" customHeight="1" x14ac:dyDescent="0.35">
      <c r="A18" s="649"/>
      <c r="B18" s="514" t="s">
        <v>258</v>
      </c>
      <c r="C18" s="552"/>
      <c r="D18" s="552"/>
      <c r="E18" s="552"/>
      <c r="F18" s="552"/>
      <c r="G18" s="552"/>
      <c r="H18" s="552"/>
      <c r="I18" s="553"/>
      <c r="J18" s="554"/>
      <c r="K18" s="555"/>
    </row>
    <row r="19" spans="1:11" ht="37.5" customHeight="1" thickBot="1" x14ac:dyDescent="0.4">
      <c r="A19" s="649"/>
      <c r="B19" s="513" t="s">
        <v>259</v>
      </c>
      <c r="C19" s="552"/>
      <c r="D19" s="552"/>
      <c r="E19" s="552"/>
      <c r="F19" s="552"/>
      <c r="G19" s="552"/>
      <c r="H19" s="552"/>
      <c r="I19" s="553"/>
      <c r="J19" s="554"/>
      <c r="K19" s="555"/>
    </row>
    <row r="20" spans="1:11" ht="37.5" customHeight="1" thickBot="1" x14ac:dyDescent="0.4">
      <c r="A20" s="643" t="s">
        <v>94</v>
      </c>
      <c r="B20" s="644"/>
      <c r="C20" s="558" t="str">
        <f t="shared" ref="C20:E20" si="0">IF(COUNTA(C13:C19)=0,"",SUM(C13:C19)/COUNTIF(C13:C19,"&lt;&gt;"))</f>
        <v/>
      </c>
      <c r="D20" s="559" t="str">
        <f t="shared" si="0"/>
        <v/>
      </c>
      <c r="E20" s="560" t="str">
        <f t="shared" si="0"/>
        <v/>
      </c>
      <c r="F20" s="561" t="str">
        <f>IF(COUNTA(F13:F19)=0,"",SUM(F13:F19)/COUNTIF(F13:F19,"&lt;&gt;"))</f>
        <v/>
      </c>
      <c r="G20" s="562" t="str">
        <f t="shared" ref="G20:K20" si="1">IF(COUNTA(G13:G19)=0,"",SUM(G13:G19)/COUNTIF(G13:G19,"&lt;&gt;"))</f>
        <v/>
      </c>
      <c r="H20" s="563" t="str">
        <f t="shared" si="1"/>
        <v/>
      </c>
      <c r="I20" s="564" t="str">
        <f t="shared" si="1"/>
        <v/>
      </c>
      <c r="J20" s="451" t="str">
        <f t="shared" si="1"/>
        <v/>
      </c>
      <c r="K20" s="565" t="str">
        <f t="shared" si="1"/>
        <v/>
      </c>
    </row>
    <row r="21" spans="1:11" ht="12" customHeight="1" x14ac:dyDescent="0.3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ht="25" customHeight="1" x14ac:dyDescent="0.35"/>
  </sheetData>
  <dataConsolidate/>
  <mergeCells count="5">
    <mergeCell ref="A20:B20"/>
    <mergeCell ref="B11:B12"/>
    <mergeCell ref="A11:A12"/>
    <mergeCell ref="A3:K3"/>
    <mergeCell ref="A13:A19"/>
  </mergeCells>
  <conditionalFormatting sqref="C13:K13">
    <cfRule type="cellIs" dxfId="8" priority="11" operator="equal">
      <formula>55.6</formula>
    </cfRule>
  </conditionalFormatting>
  <pageMargins left="0.7" right="0.34" top="0.75" bottom="0.75" header="0.3" footer="0.3"/>
  <pageSetup paperSize="9" scale="79" orientation="portrait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743CC339-8EEC-43F6-BF71-B7CAF13C393E}">
            <xm:f>'Lamp.C CLO SETIAP PELAJAR'!$D$51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5F4AB66-C833-4831-93BB-B43204C46A29}">
            <xm:f>'Lamp.C CLO SETIAP PELAJAR'!$D$51</xm:f>
            <x14:dxf>
              <fill>
                <patternFill>
                  <bgColor rgb="FFFF0000"/>
                </patternFill>
              </fill>
            </x14:dxf>
          </x14:cfRule>
          <xm:sqref>C13:K13</xm:sqref>
        </x14:conditionalFormatting>
        <x14:conditionalFormatting xmlns:xm="http://schemas.microsoft.com/office/excel/2006/main">
          <x14:cfRule type="cellIs" priority="8" operator="equal" id="{AD5DF499-9E35-4DCA-9104-4B009A9168E3}">
            <xm:f>'Lamp.C CLO SETIAP PELAJAR'!$E$51</xm:f>
            <x14:dxf>
              <fill>
                <patternFill>
                  <bgColor theme="5" tint="0.59996337778862885"/>
                </patternFill>
              </fill>
            </x14:dxf>
          </x14:cfRule>
          <xm:sqref>C14:K14</xm:sqref>
        </x14:conditionalFormatting>
        <x14:conditionalFormatting xmlns:xm="http://schemas.microsoft.com/office/excel/2006/main">
          <x14:cfRule type="containsText" priority="7" operator="containsText" id="{0ABCDAD7-6F5C-406F-93E3-A504D36F4F88}">
            <xm:f>NOT(ISERROR(SEARCH('Lamp.C CLO SETIAP PELAJAR'!$F$51,C15)))</xm:f>
            <xm:f>'Lamp.C CLO SETIAP PELAJAR'!$F$51</xm:f>
            <x14:dxf>
              <fill>
                <patternFill>
                  <bgColor theme="6" tint="0.39994506668294322"/>
                </patternFill>
              </fill>
            </x14:dxf>
          </x14:cfRule>
          <xm:sqref>C15:K15</xm:sqref>
        </x14:conditionalFormatting>
        <x14:conditionalFormatting xmlns:xm="http://schemas.microsoft.com/office/excel/2006/main">
          <x14:cfRule type="containsText" priority="5" operator="containsText" id="{4C304662-38F4-4FE9-81DD-E8E09CA845B5}">
            <xm:f>NOT(ISERROR(SEARCH('Lamp.C CLO SETIAP PELAJAR'!$H$51,C17)))</xm:f>
            <xm:f>'Lamp.C CLO SETIAP PELAJAR'!$H$51</xm:f>
            <x14:dxf>
              <fill>
                <patternFill>
                  <bgColor theme="9" tint="0.39994506668294322"/>
                </patternFill>
              </fill>
            </x14:dxf>
          </x14:cfRule>
          <xm:sqref>C17:K17</xm:sqref>
        </x14:conditionalFormatting>
        <x14:conditionalFormatting xmlns:xm="http://schemas.microsoft.com/office/excel/2006/main">
          <x14:cfRule type="containsText" priority="4" operator="containsText" id="{572A77D6-519D-4B70-8B67-409C8DB451CF}">
            <xm:f>NOT(ISERROR(SEARCH('Lamp.C CLO SETIAP PELAJAR'!$I$51,C18)))</xm:f>
            <xm:f>'Lamp.C CLO SETIAP PELAJAR'!$I$51</xm:f>
            <x14:dxf>
              <fill>
                <patternFill>
                  <bgColor theme="4" tint="0.59996337778862885"/>
                </patternFill>
              </fill>
            </x14:dxf>
          </x14:cfRule>
          <xm:sqref>C18:K18</xm:sqref>
        </x14:conditionalFormatting>
        <x14:conditionalFormatting xmlns:xm="http://schemas.microsoft.com/office/excel/2006/main">
          <x14:cfRule type="containsText" priority="3" operator="containsText" id="{1A04CA80-944E-4199-B9EB-24E32DCA3FBA}">
            <xm:f>NOT(ISERROR(SEARCH('Lamp.C CLO SETIAP PELAJAR'!$J$51,C19)))</xm:f>
            <xm:f>'Lamp.C CLO SETIAP PELAJAR'!$J$51</xm:f>
            <x14:dxf>
              <fill>
                <patternFill>
                  <bgColor theme="7" tint="0.59996337778862885"/>
                </patternFill>
              </fill>
            </x14:dxf>
          </x14:cfRule>
          <xm:sqref>C19:K19</xm:sqref>
        </x14:conditionalFormatting>
        <x14:conditionalFormatting xmlns:xm="http://schemas.microsoft.com/office/excel/2006/main">
          <x14:cfRule type="containsText" priority="1" operator="containsText" id="{3DA5D080-A76E-4AEE-8CAD-93B0456376BC}">
            <xm:f>NOT(ISERROR(SEARCH('Lamp.C CLO SETIAP PELAJAR'!$G$51,C16)))</xm:f>
            <xm:f>'Lamp.C CLO SETIAP PELAJAR'!$G$51</xm:f>
            <x14:dxf>
              <fill>
                <patternFill>
                  <bgColor theme="8" tint="0.59996337778862885"/>
                </patternFill>
              </fill>
            </x14:dxf>
          </x14:cfRule>
          <xm:sqref>C16:K16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600-000000000000}">
          <x14:formula1>
            <xm:f>'Lamp.C CLO SETIAP PELAJAR'!$J$51</xm:f>
          </x14:formula1>
          <xm:sqref>C19:K19</xm:sqref>
        </x14:dataValidation>
        <x14:dataValidation type="list" allowBlank="1" showInputMessage="1" showErrorMessage="1" xr:uid="{00000000-0002-0000-0600-000001000000}">
          <x14:formula1>
            <xm:f>'Lamp.C CLO SETIAP PELAJAR'!$D$51</xm:f>
          </x14:formula1>
          <xm:sqref>C13:K13</xm:sqref>
        </x14:dataValidation>
        <x14:dataValidation type="list" allowBlank="1" showInputMessage="1" showErrorMessage="1" xr:uid="{00000000-0002-0000-0600-000002000000}">
          <x14:formula1>
            <xm:f>'Lamp.C CLO SETIAP PELAJAR'!$E$51</xm:f>
          </x14:formula1>
          <xm:sqref>C14:K14</xm:sqref>
        </x14:dataValidation>
        <x14:dataValidation type="list" allowBlank="1" showInputMessage="1" showErrorMessage="1" xr:uid="{00000000-0002-0000-0600-000003000000}">
          <x14:formula1>
            <xm:f>'Lamp.C CLO SETIAP PELAJAR'!$F$51</xm:f>
          </x14:formula1>
          <xm:sqref>C15:K15</xm:sqref>
        </x14:dataValidation>
        <x14:dataValidation type="list" allowBlank="1" showInputMessage="1" showErrorMessage="1" xr:uid="{00000000-0002-0000-0600-000004000000}">
          <x14:formula1>
            <xm:f>'Lamp.C CLO SETIAP PELAJAR'!$G$51</xm:f>
          </x14:formula1>
          <xm:sqref>C16:K16</xm:sqref>
        </x14:dataValidation>
        <x14:dataValidation type="list" allowBlank="1" showInputMessage="1" showErrorMessage="1" xr:uid="{00000000-0002-0000-0600-000005000000}">
          <x14:formula1>
            <xm:f>'Lamp.C CLO SETIAP PELAJAR'!$H$51</xm:f>
          </x14:formula1>
          <xm:sqref>C17:K17</xm:sqref>
        </x14:dataValidation>
        <x14:dataValidation type="list" allowBlank="1" showInputMessage="1" showErrorMessage="1" xr:uid="{00000000-0002-0000-0600-000006000000}">
          <x14:formula1>
            <xm:f>'Lamp.C CLO SETIAP PELAJAR'!$I$51</xm:f>
          </x14:formula1>
          <xm:sqref>C18:K18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L100"/>
  <sheetViews>
    <sheetView view="pageBreakPreview" topLeftCell="A25" zoomScale="60" zoomScaleNormal="50" zoomScalePageLayoutView="60" workbookViewId="0">
      <selection activeCell="AE34" sqref="AE34"/>
    </sheetView>
  </sheetViews>
  <sheetFormatPr defaultColWidth="8.90625" defaultRowHeight="18" x14ac:dyDescent="0.4"/>
  <cols>
    <col min="1" max="1" width="7.36328125" style="6" customWidth="1"/>
    <col min="2" max="2" width="9.90625" style="6" customWidth="1"/>
    <col min="3" max="3" width="36.1796875" style="6" customWidth="1"/>
    <col min="4" max="4" width="2" style="37" customWidth="1"/>
    <col min="5" max="5" width="6.453125" style="38" customWidth="1"/>
    <col min="6" max="6" width="1.1796875" style="6" customWidth="1"/>
    <col min="7" max="7" width="6.453125" style="38" customWidth="1"/>
    <col min="8" max="8" width="1.1796875" style="6" customWidth="1"/>
    <col min="9" max="9" width="6.453125" style="38" customWidth="1"/>
    <col min="10" max="10" width="1.1796875" style="6" customWidth="1"/>
    <col min="11" max="11" width="6.453125" style="38" customWidth="1"/>
    <col min="12" max="12" width="1.1796875" style="6" customWidth="1"/>
    <col min="13" max="13" width="6.453125" style="38" customWidth="1"/>
    <col min="14" max="14" width="1.1796875" style="6" customWidth="1"/>
    <col min="15" max="15" width="6.453125" style="38" customWidth="1"/>
    <col min="16" max="16" width="1.1796875" style="6" customWidth="1"/>
    <col min="17" max="17" width="7.08984375" style="38" customWidth="1"/>
    <col min="18" max="18" width="0.81640625" style="6" customWidth="1"/>
    <col min="19" max="19" width="6.26953125" style="38" customWidth="1"/>
    <col min="20" max="20" width="1.36328125" style="6" customWidth="1"/>
    <col min="21" max="21" width="7.08984375" style="36" customWidth="1"/>
    <col min="22" max="22" width="1.1796875" style="34" customWidth="1"/>
    <col min="23" max="23" width="7.36328125" style="36" customWidth="1"/>
    <col min="24" max="24" width="1.1796875" style="34" customWidth="1"/>
    <col min="25" max="25" width="8.08984375" style="36" customWidth="1"/>
    <col min="26" max="26" width="1.1796875" style="34" customWidth="1"/>
    <col min="27" max="27" width="6.7265625" style="36" customWidth="1"/>
    <col min="28" max="28" width="8.08984375" style="34" customWidth="1"/>
    <col min="29" max="29" width="2.26953125" style="4" customWidth="1"/>
    <col min="30" max="32" width="8.90625" style="4"/>
    <col min="33" max="34" width="8.90625" style="5"/>
    <col min="35" max="35" width="87.453125" style="5" customWidth="1"/>
    <col min="36" max="38" width="8.90625" style="5"/>
    <col min="39" max="16384" width="8.90625" style="6"/>
  </cols>
  <sheetData>
    <row r="1" spans="1:38" s="5" customFormat="1" x14ac:dyDescent="0.4">
      <c r="A1" s="650" t="s">
        <v>97</v>
      </c>
      <c r="B1" s="650"/>
      <c r="C1" s="650"/>
      <c r="D1" s="7"/>
      <c r="E1" s="75"/>
      <c r="G1" s="75"/>
      <c r="I1" s="75"/>
      <c r="K1" s="75"/>
      <c r="M1" s="75"/>
      <c r="O1" s="75"/>
      <c r="Q1" s="75"/>
      <c r="S1" s="75"/>
      <c r="U1" s="8"/>
      <c r="V1" s="4"/>
      <c r="W1" s="8"/>
      <c r="X1" s="4"/>
      <c r="Y1" s="8"/>
      <c r="Z1" s="4"/>
      <c r="AA1" s="8"/>
      <c r="AB1" s="58"/>
      <c r="AC1" s="4"/>
      <c r="AD1" s="4"/>
      <c r="AE1" s="4"/>
      <c r="AF1" s="4"/>
    </row>
    <row r="2" spans="1:38" s="5" customFormat="1" x14ac:dyDescent="0.4">
      <c r="D2" s="7"/>
      <c r="E2" s="75"/>
      <c r="G2" s="75"/>
      <c r="I2" s="75"/>
      <c r="K2" s="75"/>
      <c r="M2" s="75"/>
      <c r="O2" s="75"/>
      <c r="Q2" s="75"/>
      <c r="S2" s="75"/>
      <c r="U2" s="8"/>
      <c r="V2" s="4"/>
      <c r="W2" s="8"/>
      <c r="X2" s="4"/>
      <c r="Y2" s="8"/>
      <c r="Z2" s="4"/>
      <c r="AA2" s="8"/>
      <c r="AB2" s="4"/>
      <c r="AC2" s="4"/>
      <c r="AD2" s="4"/>
      <c r="AE2" s="4"/>
      <c r="AF2" s="4"/>
    </row>
    <row r="3" spans="1:38" s="5" customFormat="1" x14ac:dyDescent="0.4">
      <c r="A3" s="652" t="s">
        <v>98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  <c r="U3" s="652"/>
      <c r="V3" s="652"/>
      <c r="W3" s="652"/>
      <c r="X3" s="652"/>
      <c r="Y3" s="652"/>
      <c r="Z3" s="652"/>
      <c r="AA3" s="652"/>
      <c r="AB3" s="652"/>
      <c r="AC3" s="4"/>
      <c r="AD3" s="4"/>
      <c r="AE3" s="4"/>
      <c r="AF3" s="4"/>
    </row>
    <row r="4" spans="1:38" x14ac:dyDescent="0.4">
      <c r="A4" s="652" t="s">
        <v>77</v>
      </c>
      <c r="B4" s="652"/>
      <c r="C4" s="652"/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2"/>
      <c r="O4" s="652"/>
      <c r="P4" s="652"/>
      <c r="Q4" s="652"/>
      <c r="R4" s="652"/>
      <c r="S4" s="652"/>
      <c r="T4" s="652"/>
      <c r="U4" s="652"/>
      <c r="V4" s="652"/>
      <c r="W4" s="652"/>
      <c r="X4" s="652"/>
      <c r="Y4" s="652"/>
      <c r="Z4" s="652"/>
      <c r="AA4" s="652"/>
      <c r="AB4" s="652"/>
    </row>
    <row r="5" spans="1:38" x14ac:dyDescent="0.4">
      <c r="A5" s="5"/>
      <c r="B5" s="5"/>
      <c r="C5" s="5"/>
      <c r="D5" s="7"/>
      <c r="E5" s="75"/>
      <c r="F5" s="5"/>
      <c r="G5" s="75"/>
      <c r="H5" s="5"/>
      <c r="I5" s="75"/>
      <c r="J5" s="5"/>
      <c r="K5" s="75"/>
      <c r="L5" s="5"/>
      <c r="M5" s="75"/>
      <c r="N5" s="5"/>
      <c r="O5" s="75"/>
      <c r="P5" s="5"/>
      <c r="Q5" s="75"/>
      <c r="R5" s="5"/>
      <c r="S5" s="75"/>
      <c r="T5" s="5"/>
      <c r="U5" s="8"/>
      <c r="V5" s="4"/>
      <c r="W5" s="8"/>
      <c r="X5" s="4"/>
      <c r="Y5" s="8"/>
      <c r="Z5" s="4"/>
      <c r="AA5" s="8"/>
      <c r="AB5" s="4"/>
    </row>
    <row r="6" spans="1:38" x14ac:dyDescent="0.4">
      <c r="A6" s="5" t="s">
        <v>30</v>
      </c>
      <c r="B6" s="5" t="s">
        <v>31</v>
      </c>
      <c r="C6" s="5"/>
      <c r="D6" s="7"/>
      <c r="E6" s="9"/>
      <c r="F6" s="10"/>
      <c r="G6" s="9"/>
      <c r="H6" s="10"/>
      <c r="I6" s="9"/>
      <c r="J6" s="10"/>
      <c r="K6" s="9"/>
      <c r="L6" s="10"/>
      <c r="M6" s="9"/>
      <c r="N6" s="10"/>
      <c r="O6" s="9"/>
      <c r="P6" s="10"/>
      <c r="Q6" s="9"/>
      <c r="R6" s="10"/>
      <c r="S6" s="9"/>
      <c r="T6" s="10"/>
      <c r="U6" s="11"/>
      <c r="V6" s="12"/>
      <c r="W6" s="11"/>
      <c r="X6" s="12"/>
      <c r="Y6" s="11"/>
      <c r="Z6" s="12"/>
      <c r="AA6" s="11"/>
      <c r="AB6" s="12"/>
    </row>
    <row r="7" spans="1:38" ht="24.75" customHeight="1" x14ac:dyDescent="0.4">
      <c r="A7" s="13"/>
      <c r="B7" s="4" t="s">
        <v>32</v>
      </c>
      <c r="C7" s="5"/>
      <c r="D7" s="15"/>
      <c r="E7" s="653" t="str">
        <f>'Lamp.A PB '!C6</f>
        <v>: SIJIL SISTEM KOMPUTER DAN RANGKAIAN</v>
      </c>
      <c r="F7" s="653"/>
      <c r="G7" s="653"/>
      <c r="H7" s="653"/>
      <c r="I7" s="653"/>
      <c r="J7" s="653"/>
      <c r="K7" s="653"/>
      <c r="L7" s="653"/>
      <c r="M7" s="653"/>
      <c r="N7" s="653"/>
      <c r="O7" s="653"/>
      <c r="P7" s="653"/>
      <c r="Q7" s="653"/>
      <c r="R7" s="653"/>
      <c r="S7" s="653"/>
      <c r="T7" s="653"/>
      <c r="U7" s="653"/>
      <c r="V7" s="653"/>
      <c r="W7" s="653"/>
      <c r="X7" s="653"/>
      <c r="Y7" s="653"/>
      <c r="Z7" s="653"/>
      <c r="AA7" s="653"/>
      <c r="AB7" s="653"/>
    </row>
    <row r="8" spans="1:38" ht="24.75" customHeight="1" x14ac:dyDescent="0.4">
      <c r="A8" s="13"/>
      <c r="B8" s="4" t="s">
        <v>34</v>
      </c>
      <c r="C8" s="5"/>
      <c r="D8" s="15"/>
      <c r="E8" s="654" t="str">
        <f>'Lamp.A PB '!C10</f>
        <v>: SSK 1</v>
      </c>
      <c r="F8" s="654"/>
      <c r="G8" s="654"/>
      <c r="H8" s="654"/>
      <c r="I8" s="654"/>
      <c r="J8" s="654"/>
      <c r="K8" s="654"/>
      <c r="L8" s="654"/>
      <c r="M8" s="654"/>
      <c r="N8" s="654"/>
      <c r="O8" s="654"/>
      <c r="P8" s="654"/>
      <c r="Q8" s="654"/>
      <c r="R8" s="654"/>
      <c r="S8" s="654"/>
      <c r="T8" s="654"/>
      <c r="U8" s="654"/>
      <c r="V8" s="654"/>
      <c r="W8" s="654"/>
      <c r="X8" s="654"/>
      <c r="Y8" s="654"/>
      <c r="Z8" s="654"/>
      <c r="AA8" s="654"/>
      <c r="AB8" s="654"/>
    </row>
    <row r="9" spans="1:38" ht="24.75" customHeight="1" x14ac:dyDescent="0.4">
      <c r="A9" s="13"/>
      <c r="B9" s="4" t="s">
        <v>78</v>
      </c>
      <c r="C9" s="5"/>
      <c r="D9" s="15"/>
      <c r="E9" s="654" t="str">
        <f>'Lamp.A PB '!C8</f>
        <v>: MATEMATIK</v>
      </c>
      <c r="F9" s="654"/>
      <c r="G9" s="654"/>
      <c r="H9" s="654"/>
      <c r="I9" s="654"/>
      <c r="J9" s="654"/>
      <c r="K9" s="654"/>
      <c r="L9" s="654"/>
      <c r="M9" s="654"/>
      <c r="N9" s="654"/>
      <c r="O9" s="654"/>
      <c r="P9" s="654"/>
      <c r="Q9" s="654"/>
      <c r="R9" s="654"/>
      <c r="S9" s="654"/>
      <c r="T9" s="654"/>
      <c r="U9" s="654"/>
      <c r="V9" s="654"/>
      <c r="W9" s="654"/>
      <c r="X9" s="654"/>
      <c r="Y9" s="654"/>
      <c r="Z9" s="654"/>
      <c r="AA9" s="654"/>
      <c r="AB9" s="654"/>
    </row>
    <row r="10" spans="1:38" ht="24.75" customHeight="1" x14ac:dyDescent="0.4">
      <c r="A10" s="13"/>
      <c r="B10" s="4" t="s">
        <v>80</v>
      </c>
      <c r="C10" s="5"/>
      <c r="D10" s="15"/>
      <c r="E10" s="651" t="str">
        <f>'Lamp.A PB '!C7</f>
        <v>: SSM 1022</v>
      </c>
      <c r="F10" s="651"/>
      <c r="G10" s="651"/>
      <c r="H10" s="651"/>
      <c r="I10" s="651"/>
      <c r="J10" s="651"/>
      <c r="K10" s="651"/>
      <c r="L10" s="651"/>
      <c r="M10" s="651"/>
      <c r="N10" s="651"/>
      <c r="O10" s="651"/>
      <c r="P10" s="651"/>
      <c r="Q10" s="651"/>
      <c r="R10" s="651"/>
      <c r="S10" s="651"/>
      <c r="T10" s="651"/>
      <c r="U10" s="651"/>
      <c r="V10" s="651"/>
      <c r="W10" s="651"/>
      <c r="X10" s="651"/>
      <c r="Y10" s="651"/>
      <c r="Z10" s="651"/>
      <c r="AA10" s="651"/>
      <c r="AB10" s="651"/>
    </row>
    <row r="11" spans="1:38" ht="24.75" customHeight="1" x14ac:dyDescent="0.4">
      <c r="A11" s="13"/>
      <c r="B11" s="4" t="s">
        <v>35</v>
      </c>
      <c r="C11" s="5"/>
      <c r="D11" s="15"/>
      <c r="E11" s="654" t="str">
        <f>'Lamp.A PB '!C9</f>
        <v>: NURUL HANANIE BINTI MAZLAN</v>
      </c>
      <c r="F11" s="654"/>
      <c r="G11" s="654"/>
      <c r="H11" s="654"/>
      <c r="I11" s="654"/>
      <c r="J11" s="654"/>
      <c r="K11" s="654"/>
      <c r="L11" s="654"/>
      <c r="M11" s="654"/>
      <c r="N11" s="654"/>
      <c r="O11" s="654"/>
      <c r="P11" s="654"/>
      <c r="Q11" s="654"/>
      <c r="R11" s="654"/>
      <c r="S11" s="654"/>
      <c r="T11" s="654"/>
      <c r="U11" s="654"/>
      <c r="V11" s="654"/>
      <c r="W11" s="654"/>
      <c r="X11" s="654"/>
      <c r="Y11" s="654"/>
      <c r="Z11" s="654"/>
      <c r="AA11" s="654"/>
      <c r="AB11" s="654"/>
    </row>
    <row r="12" spans="1:38" ht="24.75" customHeight="1" x14ac:dyDescent="0.4">
      <c r="A12" s="13"/>
      <c r="B12" s="4" t="s">
        <v>36</v>
      </c>
      <c r="C12" s="5"/>
      <c r="D12" s="15"/>
      <c r="E12" s="654" t="s">
        <v>284</v>
      </c>
      <c r="F12" s="654"/>
      <c r="G12" s="654"/>
      <c r="H12" s="654"/>
      <c r="I12" s="654"/>
      <c r="J12" s="654"/>
      <c r="K12" s="654"/>
      <c r="L12" s="654"/>
      <c r="M12" s="654"/>
      <c r="N12" s="654"/>
      <c r="O12" s="654"/>
      <c r="P12" s="654"/>
      <c r="Q12" s="654"/>
      <c r="R12" s="654"/>
      <c r="S12" s="654"/>
      <c r="T12" s="654"/>
      <c r="U12" s="654"/>
      <c r="V12" s="654"/>
      <c r="W12" s="654"/>
      <c r="X12" s="654"/>
      <c r="Y12" s="654"/>
      <c r="Z12" s="654"/>
      <c r="AA12" s="654"/>
      <c r="AB12" s="654"/>
    </row>
    <row r="13" spans="1:38" ht="10" customHeight="1" x14ac:dyDescent="0.4">
      <c r="A13" s="13"/>
      <c r="B13" s="14"/>
      <c r="C13" s="14"/>
      <c r="D13" s="15"/>
      <c r="E13" s="75"/>
      <c r="F13" s="14"/>
      <c r="G13" s="16"/>
      <c r="H13" s="14"/>
      <c r="I13" s="16"/>
      <c r="J13" s="14"/>
      <c r="K13" s="16"/>
      <c r="L13" s="14"/>
      <c r="M13" s="16"/>
      <c r="N13" s="14"/>
      <c r="O13" s="16"/>
      <c r="P13" s="14"/>
      <c r="Q13" s="16"/>
      <c r="R13" s="14"/>
      <c r="S13" s="16"/>
      <c r="T13" s="14"/>
      <c r="U13" s="8"/>
      <c r="V13" s="4"/>
      <c r="W13" s="8"/>
      <c r="X13" s="4"/>
      <c r="Y13" s="8"/>
      <c r="Z13" s="4"/>
      <c r="AA13" s="8"/>
      <c r="AB13" s="4"/>
    </row>
    <row r="14" spans="1:38" ht="10" customHeight="1" x14ac:dyDescent="0.4">
      <c r="A14" s="13"/>
      <c r="B14" s="14"/>
      <c r="C14" s="14"/>
      <c r="D14" s="15"/>
      <c r="E14" s="265"/>
      <c r="F14" s="14"/>
      <c r="G14" s="16"/>
      <c r="H14" s="14"/>
      <c r="I14" s="16"/>
      <c r="J14" s="14"/>
      <c r="K14" s="16"/>
      <c r="L14" s="14"/>
      <c r="M14" s="16"/>
      <c r="N14" s="14"/>
      <c r="O14" s="16"/>
      <c r="P14" s="14"/>
      <c r="Q14" s="16"/>
      <c r="R14" s="14"/>
      <c r="S14" s="16"/>
      <c r="T14" s="14"/>
      <c r="U14" s="8"/>
      <c r="V14" s="4"/>
      <c r="W14" s="8"/>
      <c r="X14" s="4"/>
      <c r="Y14" s="8"/>
      <c r="Z14" s="4"/>
      <c r="AA14" s="8"/>
      <c r="AB14" s="4"/>
    </row>
    <row r="15" spans="1:38" x14ac:dyDescent="0.4">
      <c r="A15" s="5" t="s">
        <v>37</v>
      </c>
      <c r="B15" s="5" t="s">
        <v>193</v>
      </c>
      <c r="C15" s="4"/>
      <c r="D15" s="17"/>
      <c r="E15" s="75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  <c r="Z15" s="4"/>
      <c r="AA15" s="8"/>
      <c r="AB15" s="4"/>
    </row>
    <row r="16" spans="1:38" s="22" customFormat="1" ht="35.25" customHeight="1" x14ac:dyDescent="0.35">
      <c r="A16" s="18"/>
      <c r="B16" s="18"/>
      <c r="C16" s="19"/>
      <c r="D16" s="19"/>
      <c r="E16" s="688" t="s">
        <v>38</v>
      </c>
      <c r="F16" s="688"/>
      <c r="G16" s="688"/>
      <c r="H16" s="688"/>
      <c r="I16" s="688"/>
      <c r="J16" s="688"/>
      <c r="K16" s="688"/>
      <c r="L16" s="688"/>
      <c r="M16" s="688"/>
      <c r="N16" s="688"/>
      <c r="O16" s="688"/>
      <c r="P16" s="688"/>
      <c r="Q16" s="688"/>
      <c r="R16" s="21"/>
      <c r="S16" s="689" t="s">
        <v>39</v>
      </c>
      <c r="T16" s="688"/>
      <c r="U16" s="688"/>
      <c r="V16" s="21"/>
      <c r="W16" s="689" t="s">
        <v>40</v>
      </c>
      <c r="X16" s="689"/>
      <c r="Y16" s="689"/>
      <c r="Z16" s="689"/>
      <c r="AA16" s="690"/>
      <c r="AB16" s="690"/>
      <c r="AC16" s="20"/>
      <c r="AD16" s="20"/>
      <c r="AE16" s="20"/>
      <c r="AF16" s="20"/>
      <c r="AG16" s="21"/>
      <c r="AH16" s="21"/>
      <c r="AI16" s="21"/>
      <c r="AJ16" s="21"/>
      <c r="AK16" s="21"/>
      <c r="AL16" s="21"/>
    </row>
    <row r="17" spans="1:38" ht="18.5" x14ac:dyDescent="0.45">
      <c r="A17" s="23"/>
      <c r="B17" s="4" t="s">
        <v>198</v>
      </c>
      <c r="C17" s="5"/>
      <c r="D17" s="15" t="s">
        <v>42</v>
      </c>
      <c r="E17" s="4" t="s">
        <v>202</v>
      </c>
      <c r="F17" s="16"/>
      <c r="G17" s="75"/>
      <c r="H17" s="14"/>
      <c r="I17" s="16"/>
      <c r="J17" s="14"/>
      <c r="K17" s="16"/>
      <c r="L17" s="14"/>
      <c r="M17" s="16"/>
      <c r="N17" s="14"/>
      <c r="O17" s="16"/>
      <c r="P17" s="14"/>
      <c r="Q17" s="16"/>
      <c r="R17" s="14"/>
      <c r="S17" s="680">
        <v>80</v>
      </c>
      <c r="T17" s="680"/>
      <c r="U17" s="680"/>
      <c r="V17" s="4"/>
      <c r="W17" s="681" t="e">
        <f>(E20+G20+I20+K20+M20+O20+Q20+S20)/(E20+G20+I20+K20+M20+O20+Q20+S20+U20+W20+Y20+AA20)*100</f>
        <v>#DIV/0!</v>
      </c>
      <c r="X17" s="682"/>
      <c r="Y17" s="682"/>
      <c r="Z17" s="683"/>
      <c r="AA17" s="8"/>
      <c r="AB17" s="4"/>
      <c r="AF17" s="24"/>
    </row>
    <row r="18" spans="1:38" ht="18.5" x14ac:dyDescent="0.45">
      <c r="A18" s="23"/>
      <c r="B18" s="4"/>
      <c r="C18" s="5"/>
      <c r="D18" s="15"/>
      <c r="E18" s="14"/>
      <c r="F18" s="16"/>
      <c r="G18" s="265"/>
      <c r="H18" s="14"/>
      <c r="I18" s="16"/>
      <c r="J18" s="14"/>
      <c r="K18" s="16"/>
      <c r="L18" s="14"/>
      <c r="M18" s="16"/>
      <c r="N18" s="14"/>
      <c r="O18" s="16"/>
      <c r="P18" s="14"/>
      <c r="Q18" s="16"/>
      <c r="R18" s="14"/>
      <c r="S18" s="25"/>
      <c r="T18" s="25"/>
      <c r="U18" s="25"/>
      <c r="V18" s="12"/>
      <c r="W18" s="11"/>
      <c r="X18" s="11"/>
      <c r="Y18" s="11"/>
      <c r="Z18" s="11"/>
      <c r="AA18" s="11"/>
      <c r="AB18" s="4"/>
      <c r="AF18" s="24"/>
    </row>
    <row r="19" spans="1:38" ht="18.5" x14ac:dyDescent="0.45">
      <c r="A19" s="23"/>
      <c r="B19" s="655"/>
      <c r="C19" s="14" t="s">
        <v>44</v>
      </c>
      <c r="D19" s="15"/>
      <c r="E19" s="266" t="s">
        <v>45</v>
      </c>
      <c r="F19" s="19"/>
      <c r="G19" s="266" t="s">
        <v>46</v>
      </c>
      <c r="H19" s="19"/>
      <c r="I19" s="266" t="s">
        <v>47</v>
      </c>
      <c r="J19" s="19"/>
      <c r="K19" s="266" t="s">
        <v>48</v>
      </c>
      <c r="L19" s="19"/>
      <c r="M19" s="266" t="s">
        <v>49</v>
      </c>
      <c r="N19" s="19"/>
      <c r="O19" s="266" t="s">
        <v>50</v>
      </c>
      <c r="P19" s="19"/>
      <c r="Q19" s="266" t="s">
        <v>51</v>
      </c>
      <c r="R19" s="19"/>
      <c r="S19" s="266" t="s">
        <v>52</v>
      </c>
      <c r="T19" s="19"/>
      <c r="U19" s="266" t="s">
        <v>53</v>
      </c>
      <c r="V19" s="19"/>
      <c r="W19" s="266" t="s">
        <v>54</v>
      </c>
      <c r="X19" s="19"/>
      <c r="Y19" s="266" t="s">
        <v>55</v>
      </c>
      <c r="Z19" s="19"/>
      <c r="AA19" s="266" t="s">
        <v>56</v>
      </c>
      <c r="AB19" s="4"/>
      <c r="AF19" s="24"/>
    </row>
    <row r="20" spans="1:38" ht="18.5" x14ac:dyDescent="0.45">
      <c r="A20" s="23"/>
      <c r="B20" s="655"/>
      <c r="C20" s="14" t="s">
        <v>36</v>
      </c>
      <c r="D20" s="15"/>
      <c r="E20" s="266">
        <f>COUNTIF('Lamp.C CLO SETIAP PELAJAR'!L15:L49,"A+")</f>
        <v>0</v>
      </c>
      <c r="F20" s="19">
        <v>3</v>
      </c>
      <c r="G20" s="266">
        <f>COUNTIF('Lamp.C CLO SETIAP PELAJAR'!L15:L32,"A")</f>
        <v>0</v>
      </c>
      <c r="H20" s="19"/>
      <c r="I20" s="266">
        <f>COUNTIF('Lamp.C CLO SETIAP PELAJAR'!L15:L49,"A-")</f>
        <v>0</v>
      </c>
      <c r="J20" s="19"/>
      <c r="K20" s="266">
        <f>COUNTIF('Lamp.C CLO SETIAP PELAJAR'!L15:L49,"B+")</f>
        <v>0</v>
      </c>
      <c r="L20" s="19"/>
      <c r="M20" s="266">
        <f>COUNTIF('Lamp.C CLO SETIAP PELAJAR'!L15:L49,"B")</f>
        <v>0</v>
      </c>
      <c r="N20" s="19"/>
      <c r="O20" s="266">
        <f>COUNTIF('Lamp.C CLO SETIAP PELAJAR'!L15:L49,"B-")</f>
        <v>0</v>
      </c>
      <c r="P20" s="19"/>
      <c r="Q20" s="266">
        <f>COUNTIF('Lamp.C CLO SETIAP PELAJAR'!L15:L49,"C+")</f>
        <v>0</v>
      </c>
      <c r="R20" s="19"/>
      <c r="S20" s="266">
        <f>COUNTIF('Lamp.C CLO SETIAP PELAJAR'!L15:L49,"C")</f>
        <v>0</v>
      </c>
      <c r="T20" s="19"/>
      <c r="U20" s="266">
        <f>COUNTIF('Lamp.C CLO SETIAP PELAJAR'!L15:L49,"C-")</f>
        <v>0</v>
      </c>
      <c r="V20" s="19"/>
      <c r="W20" s="266">
        <f>COUNTIF('Lamp.C CLO SETIAP PELAJAR'!L15:L49,"D+")</f>
        <v>0</v>
      </c>
      <c r="X20" s="19"/>
      <c r="Y20" s="266">
        <f>COUNTIF('Lamp.C CLO SETIAP PELAJAR'!L15:L49,"D")</f>
        <v>0</v>
      </c>
      <c r="Z20" s="19"/>
      <c r="AA20" s="266">
        <f>COUNTIF('Lamp.C CLO SETIAP PELAJAR'!L15:L49,"F")</f>
        <v>0</v>
      </c>
      <c r="AB20" s="4"/>
      <c r="AF20" s="24"/>
    </row>
    <row r="21" spans="1:38" ht="18.5" x14ac:dyDescent="0.45">
      <c r="A21" s="23"/>
      <c r="B21" s="4"/>
      <c r="C21" s="5"/>
      <c r="D21" s="15"/>
      <c r="E21" s="14"/>
      <c r="F21" s="16"/>
      <c r="G21" s="452"/>
      <c r="H21" s="14"/>
      <c r="I21" s="16"/>
      <c r="J21" s="14"/>
      <c r="K21" s="16"/>
      <c r="L21" s="14"/>
      <c r="M21" s="16"/>
      <c r="N21" s="14"/>
      <c r="O21" s="16"/>
      <c r="P21" s="14"/>
      <c r="Q21" s="16"/>
      <c r="R21" s="14"/>
      <c r="S21" s="25"/>
      <c r="T21" s="25"/>
      <c r="U21" s="25"/>
      <c r="V21" s="12"/>
      <c r="W21" s="11"/>
      <c r="X21" s="11"/>
      <c r="Y21" s="11"/>
      <c r="Z21" s="11"/>
      <c r="AA21" s="11"/>
      <c r="AB21" s="4"/>
      <c r="AF21" s="24"/>
    </row>
    <row r="22" spans="1:38" x14ac:dyDescent="0.4">
      <c r="A22" s="23"/>
      <c r="B22" s="4" t="s">
        <v>195</v>
      </c>
      <c r="C22" s="5"/>
      <c r="D22" s="15" t="s">
        <v>33</v>
      </c>
      <c r="E22" s="4" t="s">
        <v>95</v>
      </c>
      <c r="F22" s="16"/>
      <c r="G22" s="75"/>
      <c r="H22" s="14"/>
      <c r="I22" s="16"/>
      <c r="J22" s="14"/>
      <c r="K22" s="16"/>
      <c r="L22" s="14"/>
      <c r="M22" s="16"/>
      <c r="N22" s="14"/>
      <c r="O22" s="16"/>
      <c r="P22" s="14"/>
      <c r="Q22" s="16"/>
      <c r="R22" s="14"/>
      <c r="S22" s="680">
        <v>100</v>
      </c>
      <c r="T22" s="680"/>
      <c r="U22" s="680"/>
      <c r="V22" s="4"/>
      <c r="W22" s="687">
        <v>100</v>
      </c>
      <c r="X22" s="682"/>
      <c r="Y22" s="682"/>
      <c r="Z22" s="683"/>
      <c r="AA22" s="4"/>
      <c r="AB22" s="4"/>
      <c r="AE22" s="5"/>
      <c r="AF22" s="5"/>
      <c r="AK22" s="6"/>
      <c r="AL22" s="6"/>
    </row>
    <row r="23" spans="1:38" s="50" customFormat="1" ht="18.5" x14ac:dyDescent="0.45">
      <c r="A23" s="41"/>
      <c r="B23" s="42"/>
      <c r="C23" s="43"/>
      <c r="D23" s="44"/>
      <c r="F23" s="45"/>
      <c r="G23" s="46"/>
      <c r="H23" s="42"/>
      <c r="I23" s="45"/>
      <c r="J23" s="42"/>
      <c r="K23" s="45"/>
      <c r="L23" s="42"/>
      <c r="M23" s="45"/>
      <c r="N23" s="42"/>
      <c r="O23" s="45"/>
      <c r="P23" s="42"/>
      <c r="Q23" s="45"/>
      <c r="R23" s="42"/>
      <c r="S23" s="684"/>
      <c r="T23" s="684"/>
      <c r="U23" s="684"/>
      <c r="V23" s="56"/>
      <c r="W23" s="685"/>
      <c r="X23" s="686"/>
      <c r="Y23" s="686"/>
      <c r="Z23" s="686"/>
      <c r="AA23" s="48"/>
      <c r="AB23" s="47"/>
      <c r="AC23" s="47"/>
      <c r="AD23" s="47"/>
      <c r="AE23" s="47"/>
      <c r="AF23" s="47"/>
      <c r="AG23" s="43"/>
      <c r="AH23" s="49"/>
      <c r="AI23" s="43"/>
      <c r="AJ23" s="43"/>
      <c r="AK23" s="43"/>
      <c r="AL23" s="43"/>
    </row>
    <row r="24" spans="1:38" x14ac:dyDescent="0.4">
      <c r="A24" s="5" t="s">
        <v>43</v>
      </c>
      <c r="B24" s="5" t="s">
        <v>82</v>
      </c>
      <c r="C24" s="4"/>
      <c r="D24" s="17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  <c r="Z24" s="4"/>
      <c r="AA24" s="8"/>
      <c r="AB24" s="4"/>
    </row>
    <row r="25" spans="1:38" ht="38.25" customHeight="1" x14ac:dyDescent="0.4">
      <c r="A25" s="5"/>
      <c r="B25" s="675" t="s">
        <v>58</v>
      </c>
      <c r="C25" s="700" t="s">
        <v>59</v>
      </c>
      <c r="D25" s="700"/>
      <c r="E25" s="700"/>
      <c r="F25" s="700"/>
      <c r="G25" s="700"/>
      <c r="H25" s="700"/>
      <c r="I25" s="700"/>
      <c r="J25" s="700"/>
      <c r="K25" s="700"/>
      <c r="L25" s="700"/>
      <c r="M25" s="700"/>
      <c r="N25" s="700"/>
      <c r="O25" s="700"/>
      <c r="P25" s="700"/>
      <c r="Q25" s="700"/>
      <c r="R25" s="4"/>
      <c r="S25" s="701" t="s">
        <v>60</v>
      </c>
      <c r="T25" s="701"/>
      <c r="U25" s="701"/>
      <c r="V25" s="701"/>
      <c r="W25" s="701"/>
      <c r="X25" s="701"/>
      <c r="Y25" s="702" t="s">
        <v>61</v>
      </c>
      <c r="Z25" s="702"/>
      <c r="AA25" s="702"/>
      <c r="AB25" s="702"/>
    </row>
    <row r="26" spans="1:38" s="27" customFormat="1" ht="33" customHeight="1" x14ac:dyDescent="0.35">
      <c r="A26" s="76"/>
      <c r="B26" s="676"/>
      <c r="C26" s="700"/>
      <c r="D26" s="700"/>
      <c r="E26" s="700"/>
      <c r="F26" s="700"/>
      <c r="G26" s="700"/>
      <c r="H26" s="700"/>
      <c r="I26" s="700"/>
      <c r="J26" s="700"/>
      <c r="K26" s="700"/>
      <c r="L26" s="700"/>
      <c r="M26" s="700"/>
      <c r="N26" s="700"/>
      <c r="O26" s="700"/>
      <c r="P26" s="700"/>
      <c r="Q26" s="700"/>
      <c r="R26" s="19"/>
      <c r="S26" s="672" t="s">
        <v>108</v>
      </c>
      <c r="T26" s="673"/>
      <c r="U26" s="674"/>
      <c r="V26" s="673" t="s">
        <v>194</v>
      </c>
      <c r="W26" s="673"/>
      <c r="X26" s="674"/>
      <c r="Y26" s="702"/>
      <c r="Z26" s="702"/>
      <c r="AA26" s="702"/>
      <c r="AB26" s="702"/>
      <c r="AC26" s="77"/>
      <c r="AD26" s="77"/>
      <c r="AE26" s="77"/>
      <c r="AF26" s="77"/>
      <c r="AG26" s="26"/>
      <c r="AH26" s="26"/>
      <c r="AI26" s="57"/>
      <c r="AJ26" s="26"/>
      <c r="AK26" s="26"/>
      <c r="AL26" s="26"/>
    </row>
    <row r="27" spans="1:38" ht="22.5" customHeight="1" x14ac:dyDescent="0.4">
      <c r="A27" s="13"/>
      <c r="B27" s="266" t="s">
        <v>14</v>
      </c>
      <c r="C27" s="703" t="s">
        <v>245</v>
      </c>
      <c r="D27" s="703"/>
      <c r="E27" s="703"/>
      <c r="F27" s="703"/>
      <c r="G27" s="703"/>
      <c r="H27" s="703"/>
      <c r="I27" s="703"/>
      <c r="J27" s="703"/>
      <c r="K27" s="703"/>
      <c r="L27" s="703"/>
      <c r="M27" s="703"/>
      <c r="N27" s="703"/>
      <c r="O27" s="703"/>
      <c r="P27" s="703"/>
      <c r="Q27" s="703"/>
      <c r="R27" s="262"/>
      <c r="S27" s="667">
        <v>80</v>
      </c>
      <c r="T27" s="657"/>
      <c r="U27" s="658"/>
      <c r="V27" s="410"/>
      <c r="W27" s="657" t="str">
        <f>'Lamp.C CLO SETIAP PELAJAR'!D51</f>
        <v/>
      </c>
      <c r="X27" s="658"/>
      <c r="Y27" s="693" t="str">
        <f>IF(C27="","TIDAK BERKAITAN",IF(W27&gt;=80,"TERCAPAI","TIDAK TERCAPAI"))</f>
        <v>TERCAPAI</v>
      </c>
      <c r="Z27" s="694"/>
      <c r="AA27" s="694"/>
      <c r="AB27" s="695"/>
      <c r="AI27" s="57"/>
    </row>
    <row r="28" spans="1:38" ht="22.5" customHeight="1" x14ac:dyDescent="0.4">
      <c r="A28" s="13"/>
      <c r="B28" s="266" t="s">
        <v>15</v>
      </c>
      <c r="C28" s="691" t="s">
        <v>246</v>
      </c>
      <c r="D28" s="692"/>
      <c r="E28" s="692"/>
      <c r="F28" s="692"/>
      <c r="G28" s="692"/>
      <c r="H28" s="692"/>
      <c r="I28" s="692"/>
      <c r="J28" s="692"/>
      <c r="K28" s="692"/>
      <c r="L28" s="692"/>
      <c r="M28" s="692"/>
      <c r="N28" s="692"/>
      <c r="O28" s="692"/>
      <c r="P28" s="692"/>
      <c r="Q28" s="692"/>
      <c r="R28" s="262"/>
      <c r="S28" s="668">
        <v>80</v>
      </c>
      <c r="T28" s="659"/>
      <c r="U28" s="660"/>
      <c r="V28" s="411"/>
      <c r="W28" s="659" t="str">
        <f>'Lamp.C CLO SETIAP PELAJAR'!E51</f>
        <v/>
      </c>
      <c r="X28" s="660"/>
      <c r="Y28" s="693" t="str">
        <f t="shared" ref="Y28:Y33" si="0">IF(C28="","TIDAK BERKAITAN",IF(W28&gt;=80,"TERCAPAI","TIDAK TERCAPAI"))</f>
        <v>TERCAPAI</v>
      </c>
      <c r="Z28" s="694"/>
      <c r="AA28" s="694"/>
      <c r="AB28" s="695"/>
      <c r="AI28" s="57"/>
    </row>
    <row r="29" spans="1:38" ht="44.5" customHeight="1" x14ac:dyDescent="0.4">
      <c r="A29" s="13"/>
      <c r="B29" s="266" t="s">
        <v>16</v>
      </c>
      <c r="C29" s="696" t="s">
        <v>247</v>
      </c>
      <c r="D29" s="697"/>
      <c r="E29" s="697"/>
      <c r="F29" s="697"/>
      <c r="G29" s="697"/>
      <c r="H29" s="697"/>
      <c r="I29" s="697"/>
      <c r="J29" s="697"/>
      <c r="K29" s="697"/>
      <c r="L29" s="697"/>
      <c r="M29" s="697"/>
      <c r="N29" s="697"/>
      <c r="O29" s="697"/>
      <c r="P29" s="697"/>
      <c r="Q29" s="698"/>
      <c r="R29" s="262"/>
      <c r="S29" s="669">
        <v>80</v>
      </c>
      <c r="T29" s="661"/>
      <c r="U29" s="662"/>
      <c r="V29" s="412"/>
      <c r="W29" s="661" t="str">
        <f>'Lamp.C CLO SETIAP PELAJAR'!F51</f>
        <v/>
      </c>
      <c r="X29" s="662"/>
      <c r="Y29" s="693" t="str">
        <f t="shared" si="0"/>
        <v>TERCAPAI</v>
      </c>
      <c r="Z29" s="694"/>
      <c r="AA29" s="694"/>
      <c r="AB29" s="695"/>
      <c r="AI29" s="57"/>
    </row>
    <row r="30" spans="1:38" s="28" customFormat="1" ht="22.5" customHeight="1" x14ac:dyDescent="0.35">
      <c r="A30" s="13"/>
      <c r="B30" s="266" t="s">
        <v>17</v>
      </c>
      <c r="C30" s="699" t="s">
        <v>248</v>
      </c>
      <c r="D30" s="692"/>
      <c r="E30" s="692"/>
      <c r="F30" s="692"/>
      <c r="G30" s="692"/>
      <c r="H30" s="692"/>
      <c r="I30" s="692"/>
      <c r="J30" s="692"/>
      <c r="K30" s="692"/>
      <c r="L30" s="692"/>
      <c r="M30" s="692"/>
      <c r="N30" s="692"/>
      <c r="O30" s="692"/>
      <c r="P30" s="692"/>
      <c r="Q30" s="692"/>
      <c r="R30" s="262"/>
      <c r="S30" s="670">
        <v>80</v>
      </c>
      <c r="T30" s="663"/>
      <c r="U30" s="664"/>
      <c r="V30" s="413"/>
      <c r="W30" s="663" t="str">
        <f>'Lamp.C CLO SETIAP PELAJAR'!G51</f>
        <v/>
      </c>
      <c r="X30" s="664"/>
      <c r="Y30" s="693" t="str">
        <f t="shared" si="0"/>
        <v>TERCAPAI</v>
      </c>
      <c r="Z30" s="694"/>
      <c r="AA30" s="694"/>
      <c r="AB30" s="695"/>
      <c r="AC30" s="14"/>
      <c r="AD30" s="14"/>
      <c r="AE30" s="14"/>
      <c r="AF30" s="14"/>
      <c r="AG30" s="13"/>
      <c r="AH30" s="13"/>
      <c r="AI30" s="57"/>
      <c r="AJ30" s="13"/>
      <c r="AK30" s="13"/>
      <c r="AL30" s="13"/>
    </row>
    <row r="31" spans="1:38" s="28" customFormat="1" ht="22.5" customHeight="1" x14ac:dyDescent="0.35">
      <c r="A31" s="13"/>
      <c r="B31" s="266" t="s">
        <v>21</v>
      </c>
      <c r="C31" s="699" t="s">
        <v>249</v>
      </c>
      <c r="D31" s="692"/>
      <c r="E31" s="692"/>
      <c r="F31" s="692"/>
      <c r="G31" s="692"/>
      <c r="H31" s="692"/>
      <c r="I31" s="692"/>
      <c r="J31" s="692"/>
      <c r="K31" s="692"/>
      <c r="L31" s="692"/>
      <c r="M31" s="692"/>
      <c r="N31" s="692"/>
      <c r="O31" s="692"/>
      <c r="P31" s="692"/>
      <c r="Q31" s="692"/>
      <c r="R31" s="262"/>
      <c r="S31" s="671">
        <v>80</v>
      </c>
      <c r="T31" s="665"/>
      <c r="U31" s="666"/>
      <c r="V31" s="414"/>
      <c r="W31" s="665" t="str">
        <f>'Lamp.C CLO SETIAP PELAJAR'!H51</f>
        <v/>
      </c>
      <c r="X31" s="666"/>
      <c r="Y31" s="693" t="str">
        <f t="shared" si="0"/>
        <v>TERCAPAI</v>
      </c>
      <c r="Z31" s="694"/>
      <c r="AA31" s="694"/>
      <c r="AB31" s="695"/>
      <c r="AC31" s="14"/>
      <c r="AD31" s="14"/>
      <c r="AE31" s="14"/>
      <c r="AF31" s="14"/>
      <c r="AG31" s="13"/>
      <c r="AH31" s="13"/>
      <c r="AI31" s="57"/>
      <c r="AJ31" s="13"/>
      <c r="AK31" s="13"/>
      <c r="AL31" s="13"/>
    </row>
    <row r="32" spans="1:38" s="28" customFormat="1" ht="22.5" customHeight="1" x14ac:dyDescent="0.35">
      <c r="A32" s="13"/>
      <c r="B32" s="266" t="s">
        <v>258</v>
      </c>
      <c r="C32" s="699"/>
      <c r="D32" s="692"/>
      <c r="E32" s="692"/>
      <c r="F32" s="692"/>
      <c r="G32" s="692"/>
      <c r="H32" s="692"/>
      <c r="I32" s="692"/>
      <c r="J32" s="692"/>
      <c r="K32" s="692"/>
      <c r="L32" s="692"/>
      <c r="M32" s="692"/>
      <c r="N32" s="692"/>
      <c r="O32" s="692"/>
      <c r="P32" s="692"/>
      <c r="Q32" s="692"/>
      <c r="R32" s="262"/>
      <c r="S32" s="707">
        <v>80</v>
      </c>
      <c r="T32" s="708"/>
      <c r="U32" s="709"/>
      <c r="V32" s="556"/>
      <c r="W32" s="708" t="str">
        <f>'Lamp.C CLO SETIAP PELAJAR'!I51</f>
        <v/>
      </c>
      <c r="X32" s="709"/>
      <c r="Y32" s="693" t="str">
        <f t="shared" si="0"/>
        <v>TIDAK BERKAITAN</v>
      </c>
      <c r="Z32" s="694"/>
      <c r="AA32" s="694"/>
      <c r="AB32" s="695"/>
      <c r="AC32" s="14"/>
      <c r="AD32" s="14"/>
      <c r="AE32" s="14"/>
      <c r="AF32" s="14"/>
      <c r="AG32" s="13"/>
      <c r="AH32" s="13"/>
      <c r="AI32" s="57"/>
      <c r="AJ32" s="13"/>
      <c r="AK32" s="13"/>
      <c r="AL32" s="13"/>
    </row>
    <row r="33" spans="1:38" s="28" customFormat="1" ht="22.5" customHeight="1" x14ac:dyDescent="0.35">
      <c r="A33" s="13"/>
      <c r="B33" s="266" t="s">
        <v>259</v>
      </c>
      <c r="C33" s="699"/>
      <c r="D33" s="692"/>
      <c r="E33" s="692"/>
      <c r="F33" s="692"/>
      <c r="G33" s="692"/>
      <c r="H33" s="692"/>
      <c r="I33" s="692"/>
      <c r="J33" s="692"/>
      <c r="K33" s="692"/>
      <c r="L33" s="692"/>
      <c r="M33" s="692"/>
      <c r="N33" s="692"/>
      <c r="O33" s="692"/>
      <c r="P33" s="692"/>
      <c r="Q33" s="692"/>
      <c r="R33" s="262"/>
      <c r="S33" s="710">
        <v>80</v>
      </c>
      <c r="T33" s="711"/>
      <c r="U33" s="712"/>
      <c r="V33" s="557"/>
      <c r="W33" s="711" t="str">
        <f>'Lamp.C CLO SETIAP PELAJAR'!J51</f>
        <v/>
      </c>
      <c r="X33" s="712"/>
      <c r="Y33" s="693" t="str">
        <f t="shared" si="0"/>
        <v>TIDAK BERKAITAN</v>
      </c>
      <c r="Z33" s="694"/>
      <c r="AA33" s="694"/>
      <c r="AB33" s="695"/>
      <c r="AC33" s="14"/>
      <c r="AD33" s="14"/>
      <c r="AE33" s="14"/>
      <c r="AF33" s="14"/>
      <c r="AG33" s="13"/>
      <c r="AH33" s="13"/>
      <c r="AI33" s="57"/>
      <c r="AJ33" s="13"/>
      <c r="AK33" s="13"/>
      <c r="AL33" s="13"/>
    </row>
    <row r="34" spans="1:38" s="28" customFormat="1" ht="7.5" customHeight="1" x14ac:dyDescent="0.35">
      <c r="A34" s="13"/>
      <c r="B34" s="706"/>
      <c r="C34" s="706"/>
      <c r="D34" s="706"/>
      <c r="E34" s="706"/>
      <c r="F34" s="706"/>
      <c r="G34" s="706"/>
      <c r="H34" s="706"/>
      <c r="I34" s="706"/>
      <c r="J34" s="706"/>
      <c r="K34" s="706"/>
      <c r="L34" s="706"/>
      <c r="M34" s="706"/>
      <c r="N34" s="706"/>
      <c r="O34" s="706"/>
      <c r="P34" s="706"/>
      <c r="Q34" s="706"/>
      <c r="R34" s="706"/>
      <c r="S34" s="706"/>
      <c r="T34" s="706"/>
      <c r="U34" s="706"/>
      <c r="V34" s="706"/>
      <c r="W34" s="706"/>
      <c r="X34" s="706"/>
      <c r="Y34" s="706"/>
      <c r="Z34" s="295"/>
      <c r="AA34" s="295"/>
      <c r="AB34" s="295"/>
      <c r="AC34" s="14"/>
      <c r="AD34" s="14"/>
      <c r="AE34" s="14"/>
      <c r="AF34" s="14"/>
      <c r="AG34" s="13"/>
      <c r="AH34" s="13"/>
      <c r="AI34" s="57"/>
      <c r="AJ34" s="13"/>
      <c r="AK34" s="13"/>
      <c r="AL34" s="13"/>
    </row>
    <row r="35" spans="1:38" s="290" customFormat="1" ht="22.5" customHeight="1" x14ac:dyDescent="0.35">
      <c r="A35" s="287"/>
      <c r="B35" s="704" t="s">
        <v>196</v>
      </c>
      <c r="C35" s="704"/>
      <c r="D35" s="704"/>
      <c r="E35" s="704"/>
      <c r="F35" s="704"/>
      <c r="G35" s="704"/>
      <c r="H35" s="704"/>
      <c r="I35" s="704"/>
      <c r="J35" s="704"/>
      <c r="K35" s="704"/>
      <c r="L35" s="704"/>
      <c r="M35" s="704"/>
      <c r="N35" s="704"/>
      <c r="O35" s="704"/>
      <c r="P35" s="704"/>
      <c r="Q35" s="704"/>
      <c r="R35" s="288"/>
      <c r="S35" s="671">
        <v>50</v>
      </c>
      <c r="T35" s="665"/>
      <c r="U35" s="666"/>
      <c r="V35" s="304"/>
      <c r="W35" s="420">
        <f>COUNTIF(W27:W33,"&gt;=80")*100/COUNTIF($C$27:$C$33,"&lt;&gt;")</f>
        <v>0</v>
      </c>
      <c r="X35" s="305"/>
      <c r="Y35" s="693" t="str">
        <f>IF(W35&gt;=50,"TERCAPAI","TIDAK TERCAPAI")</f>
        <v>TIDAK TERCAPAI</v>
      </c>
      <c r="Z35" s="694"/>
      <c r="AA35" s="694"/>
      <c r="AB35" s="695"/>
      <c r="AC35" s="289"/>
      <c r="AD35" s="289"/>
      <c r="AE35" s="289"/>
      <c r="AF35" s="289"/>
      <c r="AG35" s="287"/>
      <c r="AH35" s="287"/>
      <c r="AI35" s="287"/>
      <c r="AJ35" s="287"/>
      <c r="AK35" s="287"/>
      <c r="AL35" s="287"/>
    </row>
    <row r="36" spans="1:38" s="13" customFormat="1" ht="8.25" customHeight="1" x14ac:dyDescent="0.35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29"/>
      <c r="S36" s="30"/>
      <c r="T36" s="30"/>
      <c r="U36" s="30"/>
      <c r="V36" s="30"/>
      <c r="W36" s="30"/>
      <c r="X36" s="30"/>
      <c r="Y36" s="31"/>
      <c r="Z36" s="31"/>
      <c r="AA36" s="31"/>
      <c r="AB36" s="31"/>
      <c r="AC36" s="14"/>
      <c r="AD36" s="14"/>
      <c r="AE36" s="14"/>
      <c r="AF36" s="14"/>
    </row>
    <row r="37" spans="1:38" s="13" customFormat="1" ht="8.25" customHeight="1" x14ac:dyDescent="0.35">
      <c r="B37" s="14"/>
      <c r="C37" s="14"/>
      <c r="D37" s="15"/>
      <c r="E37" s="16"/>
      <c r="F37" s="14"/>
      <c r="G37" s="16"/>
      <c r="H37" s="14"/>
      <c r="I37" s="16"/>
      <c r="J37" s="14"/>
      <c r="K37" s="16"/>
      <c r="L37" s="14"/>
      <c r="M37" s="16"/>
      <c r="N37" s="14"/>
      <c r="O37" s="16"/>
      <c r="P37" s="14"/>
      <c r="Q37" s="16"/>
      <c r="R37" s="14"/>
      <c r="Y37" s="705"/>
      <c r="Z37" s="705"/>
      <c r="AA37" s="705"/>
      <c r="AB37" s="705"/>
      <c r="AC37" s="14"/>
      <c r="AD37" s="14"/>
      <c r="AE37" s="14"/>
      <c r="AF37" s="14"/>
    </row>
    <row r="38" spans="1:38" x14ac:dyDescent="0.4">
      <c r="A38" s="5" t="s">
        <v>57</v>
      </c>
      <c r="B38" s="5" t="s">
        <v>63</v>
      </c>
      <c r="C38" s="4"/>
      <c r="D38" s="17"/>
      <c r="E38" s="8"/>
      <c r="F38" s="4"/>
      <c r="G38" s="8"/>
      <c r="H38" s="4"/>
      <c r="I38" s="8"/>
      <c r="J38" s="4"/>
      <c r="K38" s="8"/>
      <c r="L38" s="4"/>
      <c r="M38" s="8"/>
      <c r="N38" s="4"/>
      <c r="O38" s="8"/>
      <c r="P38" s="4"/>
      <c r="Q38" s="8"/>
      <c r="R38" s="4"/>
      <c r="S38" s="8"/>
      <c r="T38" s="4"/>
      <c r="U38" s="8"/>
      <c r="V38" s="4"/>
      <c r="W38" s="8"/>
      <c r="X38" s="4"/>
      <c r="Y38" s="8"/>
      <c r="Z38" s="4"/>
      <c r="AA38" s="8"/>
      <c r="AB38" s="4"/>
    </row>
    <row r="39" spans="1:38" ht="33.75" customHeight="1" x14ac:dyDescent="0.4">
      <c r="A39" s="5"/>
      <c r="B39" s="720" t="s">
        <v>64</v>
      </c>
      <c r="C39" s="720" t="s">
        <v>65</v>
      </c>
      <c r="D39" s="720"/>
      <c r="E39" s="720"/>
      <c r="F39" s="720"/>
      <c r="G39" s="720"/>
      <c r="H39" s="720"/>
      <c r="I39" s="720"/>
      <c r="J39" s="720"/>
      <c r="K39" s="720"/>
      <c r="L39" s="720"/>
      <c r="M39" s="720"/>
      <c r="N39" s="720"/>
      <c r="O39" s="720"/>
      <c r="P39" s="720"/>
      <c r="Q39" s="720"/>
      <c r="R39" s="12"/>
      <c r="S39" s="701" t="s">
        <v>60</v>
      </c>
      <c r="T39" s="701"/>
      <c r="U39" s="701"/>
      <c r="V39" s="701"/>
      <c r="W39" s="701"/>
      <c r="X39" s="701"/>
      <c r="Y39" s="702" t="s">
        <v>61</v>
      </c>
      <c r="Z39" s="702"/>
      <c r="AA39" s="702"/>
      <c r="AB39" s="702"/>
    </row>
    <row r="40" spans="1:38" s="33" customFormat="1" ht="27" customHeight="1" x14ac:dyDescent="0.35">
      <c r="A40" s="76"/>
      <c r="B40" s="720"/>
      <c r="C40" s="720"/>
      <c r="D40" s="720"/>
      <c r="E40" s="720"/>
      <c r="F40" s="720"/>
      <c r="G40" s="720"/>
      <c r="H40" s="720"/>
      <c r="I40" s="720"/>
      <c r="J40" s="720"/>
      <c r="K40" s="720"/>
      <c r="L40" s="720"/>
      <c r="M40" s="720"/>
      <c r="N40" s="720"/>
      <c r="O40" s="720"/>
      <c r="P40" s="720"/>
      <c r="Q40" s="720"/>
      <c r="R40" s="261"/>
      <c r="S40" s="672" t="s">
        <v>108</v>
      </c>
      <c r="T40" s="673"/>
      <c r="U40" s="674"/>
      <c r="V40" s="673" t="s">
        <v>194</v>
      </c>
      <c r="W40" s="673"/>
      <c r="X40" s="674"/>
      <c r="Y40" s="702"/>
      <c r="Z40" s="702"/>
      <c r="AA40" s="702"/>
      <c r="AB40" s="702"/>
      <c r="AC40" s="32"/>
      <c r="AD40" s="32"/>
      <c r="AE40" s="32"/>
      <c r="AF40" s="32"/>
      <c r="AG40" s="76"/>
      <c r="AH40" s="76"/>
      <c r="AI40" s="76"/>
      <c r="AJ40" s="76"/>
      <c r="AK40" s="76"/>
      <c r="AL40" s="76"/>
    </row>
    <row r="41" spans="1:38" s="28" customFormat="1" ht="31.5" customHeight="1" x14ac:dyDescent="0.35">
      <c r="A41" s="13"/>
      <c r="B41" s="266" t="s">
        <v>22</v>
      </c>
      <c r="C41" s="719" t="s">
        <v>215</v>
      </c>
      <c r="D41" s="719"/>
      <c r="E41" s="719"/>
      <c r="F41" s="719"/>
      <c r="G41" s="719"/>
      <c r="H41" s="719"/>
      <c r="I41" s="719"/>
      <c r="J41" s="719"/>
      <c r="K41" s="719"/>
      <c r="L41" s="719"/>
      <c r="M41" s="719"/>
      <c r="N41" s="719"/>
      <c r="O41" s="719"/>
      <c r="P41" s="719"/>
      <c r="Q41" s="719"/>
      <c r="R41" s="29"/>
      <c r="S41" s="716">
        <v>80</v>
      </c>
      <c r="T41" s="717"/>
      <c r="U41" s="718"/>
      <c r="V41" s="717" t="str">
        <f>IF('Lamp.D ANALISIS PLO '!C20="","",'Lamp.D ANALISIS PLO '!C20)</f>
        <v/>
      </c>
      <c r="W41" s="717"/>
      <c r="X41" s="718"/>
      <c r="Y41" s="693" t="str">
        <f>IF(V41="","TIDAK BERKAITAN",IF(V41&gt;=80,"TERCAPAI","TIDAK TERCAPAI"))</f>
        <v>TIDAK BERKAITAN</v>
      </c>
      <c r="Z41" s="694"/>
      <c r="AA41" s="694"/>
      <c r="AB41" s="695"/>
      <c r="AC41" s="14"/>
      <c r="AD41" s="14"/>
      <c r="AE41" s="14"/>
      <c r="AF41" s="14"/>
      <c r="AG41" s="13"/>
      <c r="AH41" s="13"/>
      <c r="AI41" s="13"/>
      <c r="AJ41" s="13"/>
      <c r="AK41" s="13"/>
      <c r="AL41" s="13"/>
    </row>
    <row r="42" spans="1:38" s="28" customFormat="1" ht="31.5" customHeight="1" x14ac:dyDescent="0.35">
      <c r="A42" s="13"/>
      <c r="B42" s="266" t="s">
        <v>23</v>
      </c>
      <c r="C42" s="713" t="s">
        <v>216</v>
      </c>
      <c r="D42" s="714"/>
      <c r="E42" s="714"/>
      <c r="F42" s="714"/>
      <c r="G42" s="714"/>
      <c r="H42" s="714"/>
      <c r="I42" s="714"/>
      <c r="J42" s="714"/>
      <c r="K42" s="714"/>
      <c r="L42" s="714"/>
      <c r="M42" s="714"/>
      <c r="N42" s="714"/>
      <c r="O42" s="714"/>
      <c r="P42" s="714"/>
      <c r="Q42" s="715"/>
      <c r="R42" s="29"/>
      <c r="S42" s="677">
        <v>80</v>
      </c>
      <c r="T42" s="678"/>
      <c r="U42" s="679"/>
      <c r="V42" s="678" t="str">
        <f>IF('Lamp.D ANALISIS PLO '!D20="","",'Lamp.D ANALISIS PLO '!D20)</f>
        <v/>
      </c>
      <c r="W42" s="678"/>
      <c r="X42" s="679"/>
      <c r="Y42" s="693" t="str">
        <f t="shared" ref="Y42:Y49" si="1">IF(V42="","TIDAK BERKAITAN",IF(V42&gt;=80,"TERCAPAI","TIDAK TERCAPAI"))</f>
        <v>TIDAK BERKAITAN</v>
      </c>
      <c r="Z42" s="694"/>
      <c r="AA42" s="694"/>
      <c r="AB42" s="695"/>
      <c r="AC42" s="14"/>
      <c r="AD42" s="14"/>
      <c r="AE42" s="14"/>
      <c r="AF42" s="14"/>
      <c r="AG42" s="13"/>
      <c r="AH42" s="13"/>
      <c r="AI42" s="13"/>
      <c r="AJ42" s="13"/>
      <c r="AK42" s="13"/>
      <c r="AL42" s="13"/>
    </row>
    <row r="43" spans="1:38" s="28" customFormat="1" ht="31.5" customHeight="1" x14ac:dyDescent="0.35">
      <c r="A43" s="13"/>
      <c r="B43" s="266" t="s">
        <v>24</v>
      </c>
      <c r="C43" s="713" t="s">
        <v>217</v>
      </c>
      <c r="D43" s="714"/>
      <c r="E43" s="714"/>
      <c r="F43" s="714"/>
      <c r="G43" s="714"/>
      <c r="H43" s="714"/>
      <c r="I43" s="714"/>
      <c r="J43" s="714"/>
      <c r="K43" s="714"/>
      <c r="L43" s="714"/>
      <c r="M43" s="714"/>
      <c r="N43" s="714"/>
      <c r="O43" s="714"/>
      <c r="P43" s="714"/>
      <c r="Q43" s="715"/>
      <c r="R43" s="29"/>
      <c r="S43" s="721">
        <v>80</v>
      </c>
      <c r="T43" s="722"/>
      <c r="U43" s="723"/>
      <c r="V43" s="722" t="str">
        <f>IF('Lamp.D ANALISIS PLO '!E20="","",'Lamp.D ANALISIS PLO '!E20)</f>
        <v/>
      </c>
      <c r="W43" s="722"/>
      <c r="X43" s="723"/>
      <c r="Y43" s="693" t="str">
        <f t="shared" si="1"/>
        <v>TIDAK BERKAITAN</v>
      </c>
      <c r="Z43" s="694"/>
      <c r="AA43" s="694"/>
      <c r="AB43" s="695"/>
      <c r="AC43" s="14"/>
      <c r="AD43" s="14"/>
      <c r="AE43" s="14"/>
      <c r="AF43" s="14"/>
      <c r="AG43" s="13"/>
      <c r="AH43" s="13"/>
      <c r="AI43" s="13"/>
      <c r="AJ43" s="13"/>
      <c r="AK43" s="13"/>
      <c r="AL43" s="13"/>
    </row>
    <row r="44" spans="1:38" s="28" customFormat="1" ht="31.5" customHeight="1" x14ac:dyDescent="0.35">
      <c r="A44" s="13"/>
      <c r="B44" s="266" t="s">
        <v>25</v>
      </c>
      <c r="C44" s="713" t="s">
        <v>218</v>
      </c>
      <c r="D44" s="714"/>
      <c r="E44" s="714"/>
      <c r="F44" s="714"/>
      <c r="G44" s="714"/>
      <c r="H44" s="714"/>
      <c r="I44" s="714"/>
      <c r="J44" s="714"/>
      <c r="K44" s="714"/>
      <c r="L44" s="714"/>
      <c r="M44" s="714"/>
      <c r="N44" s="714"/>
      <c r="O44" s="714"/>
      <c r="P44" s="714"/>
      <c r="Q44" s="715"/>
      <c r="R44" s="29"/>
      <c r="S44" s="725">
        <v>80</v>
      </c>
      <c r="T44" s="726"/>
      <c r="U44" s="727"/>
      <c r="V44" s="726" t="str">
        <f>IF('Lamp.D ANALISIS PLO '!F20="","",'Lamp.D ANALISIS PLO '!F20)</f>
        <v/>
      </c>
      <c r="W44" s="726"/>
      <c r="X44" s="727"/>
      <c r="Y44" s="693" t="str">
        <f t="shared" si="1"/>
        <v>TIDAK BERKAITAN</v>
      </c>
      <c r="Z44" s="694"/>
      <c r="AA44" s="694"/>
      <c r="AB44" s="695"/>
      <c r="AC44" s="14"/>
      <c r="AD44" s="14"/>
      <c r="AE44" s="14"/>
      <c r="AF44" s="14"/>
      <c r="AG44" s="13"/>
      <c r="AH44" s="13"/>
      <c r="AI44" s="13"/>
      <c r="AJ44" s="13"/>
      <c r="AK44" s="13"/>
      <c r="AL44" s="13"/>
    </row>
    <row r="45" spans="1:38" s="28" customFormat="1" ht="31.5" customHeight="1" x14ac:dyDescent="0.35">
      <c r="A45" s="13"/>
      <c r="B45" s="266" t="s">
        <v>26</v>
      </c>
      <c r="C45" s="713" t="s">
        <v>219</v>
      </c>
      <c r="D45" s="714"/>
      <c r="E45" s="714"/>
      <c r="F45" s="714"/>
      <c r="G45" s="714"/>
      <c r="H45" s="714"/>
      <c r="I45" s="714"/>
      <c r="J45" s="714"/>
      <c r="K45" s="714"/>
      <c r="L45" s="714"/>
      <c r="M45" s="714"/>
      <c r="N45" s="714"/>
      <c r="O45" s="714"/>
      <c r="P45" s="714"/>
      <c r="Q45" s="715"/>
      <c r="R45" s="29"/>
      <c r="S45" s="728">
        <v>80</v>
      </c>
      <c r="T45" s="729"/>
      <c r="U45" s="730"/>
      <c r="V45" s="729" t="str">
        <f>IF('Lamp.D ANALISIS PLO '!G20="","",'Lamp.D ANALISIS PLO '!G20)</f>
        <v/>
      </c>
      <c r="W45" s="729"/>
      <c r="X45" s="730"/>
      <c r="Y45" s="693" t="str">
        <f t="shared" si="1"/>
        <v>TIDAK BERKAITAN</v>
      </c>
      <c r="Z45" s="694"/>
      <c r="AA45" s="694"/>
      <c r="AB45" s="695"/>
      <c r="AC45" s="14"/>
      <c r="AD45" s="14"/>
      <c r="AE45" s="14"/>
      <c r="AF45" s="14"/>
      <c r="AG45" s="13"/>
      <c r="AH45" s="13"/>
      <c r="AI45" s="13"/>
      <c r="AJ45" s="13"/>
      <c r="AK45" s="13"/>
      <c r="AL45" s="13"/>
    </row>
    <row r="46" spans="1:38" s="28" customFormat="1" ht="31.5" customHeight="1" x14ac:dyDescent="0.35">
      <c r="A46" s="13"/>
      <c r="B46" s="266" t="s">
        <v>27</v>
      </c>
      <c r="C46" s="719" t="s">
        <v>220</v>
      </c>
      <c r="D46" s="719"/>
      <c r="E46" s="719"/>
      <c r="F46" s="719"/>
      <c r="G46" s="719"/>
      <c r="H46" s="719"/>
      <c r="I46" s="719"/>
      <c r="J46" s="719"/>
      <c r="K46" s="719"/>
      <c r="L46" s="719"/>
      <c r="M46" s="719"/>
      <c r="N46" s="719"/>
      <c r="O46" s="719"/>
      <c r="P46" s="719"/>
      <c r="Q46" s="719"/>
      <c r="R46" s="29"/>
      <c r="S46" s="731">
        <v>80</v>
      </c>
      <c r="T46" s="732"/>
      <c r="U46" s="733"/>
      <c r="V46" s="732" t="str">
        <f>IF('Lamp.D ANALISIS PLO '!H20="","",'Lamp.D ANALISIS PLO '!H20)</f>
        <v/>
      </c>
      <c r="W46" s="732"/>
      <c r="X46" s="733"/>
      <c r="Y46" s="693" t="str">
        <f t="shared" si="1"/>
        <v>TIDAK BERKAITAN</v>
      </c>
      <c r="Z46" s="694"/>
      <c r="AA46" s="694"/>
      <c r="AB46" s="695"/>
      <c r="AC46" s="14"/>
      <c r="AD46" s="14"/>
      <c r="AE46" s="14"/>
      <c r="AF46" s="14"/>
      <c r="AG46" s="13"/>
      <c r="AH46" s="13"/>
      <c r="AI46" s="13"/>
      <c r="AJ46" s="13"/>
      <c r="AK46" s="13"/>
      <c r="AL46" s="13"/>
    </row>
    <row r="47" spans="1:38" s="28" customFormat="1" ht="31.5" customHeight="1" x14ac:dyDescent="0.35">
      <c r="A47" s="13"/>
      <c r="B47" s="266" t="s">
        <v>28</v>
      </c>
      <c r="C47" s="719" t="s">
        <v>221</v>
      </c>
      <c r="D47" s="719"/>
      <c r="E47" s="719"/>
      <c r="F47" s="719"/>
      <c r="G47" s="719"/>
      <c r="H47" s="719"/>
      <c r="I47" s="719"/>
      <c r="J47" s="719"/>
      <c r="K47" s="719"/>
      <c r="L47" s="719"/>
      <c r="M47" s="719"/>
      <c r="N47" s="719"/>
      <c r="O47" s="719"/>
      <c r="P47" s="719"/>
      <c r="Q47" s="719"/>
      <c r="R47" s="29"/>
      <c r="S47" s="734">
        <v>80</v>
      </c>
      <c r="T47" s="735"/>
      <c r="U47" s="736"/>
      <c r="V47" s="735" t="str">
        <f>IF('Lamp.D ANALISIS PLO '!I20="","",'Lamp.D ANALISIS PLO '!I20)</f>
        <v/>
      </c>
      <c r="W47" s="735"/>
      <c r="X47" s="736"/>
      <c r="Y47" s="693" t="str">
        <f t="shared" si="1"/>
        <v>TIDAK BERKAITAN</v>
      </c>
      <c r="Z47" s="694"/>
      <c r="AA47" s="694"/>
      <c r="AB47" s="695"/>
      <c r="AC47" s="14"/>
      <c r="AD47" s="14"/>
      <c r="AE47" s="14"/>
      <c r="AF47" s="14"/>
      <c r="AG47" s="13"/>
      <c r="AH47" s="13"/>
      <c r="AI47" s="13"/>
      <c r="AJ47" s="13"/>
      <c r="AK47" s="13"/>
      <c r="AL47" s="13"/>
    </row>
    <row r="48" spans="1:38" s="28" customFormat="1" ht="31.5" customHeight="1" x14ac:dyDescent="0.35">
      <c r="A48" s="13"/>
      <c r="B48" s="266" t="s">
        <v>29</v>
      </c>
      <c r="C48" s="719" t="s">
        <v>222</v>
      </c>
      <c r="D48" s="719"/>
      <c r="E48" s="719"/>
      <c r="F48" s="719"/>
      <c r="G48" s="719"/>
      <c r="H48" s="719"/>
      <c r="I48" s="719"/>
      <c r="J48" s="719"/>
      <c r="K48" s="719"/>
      <c r="L48" s="719"/>
      <c r="M48" s="719"/>
      <c r="N48" s="719"/>
      <c r="O48" s="719"/>
      <c r="P48" s="719"/>
      <c r="Q48" s="719"/>
      <c r="R48" s="29"/>
      <c r="S48" s="738">
        <v>80</v>
      </c>
      <c r="T48" s="739"/>
      <c r="U48" s="740"/>
      <c r="V48" s="739" t="str">
        <f>IF('Lamp.D ANALISIS PLO '!J20="","",'Lamp.D ANALISIS PLO '!J20)</f>
        <v/>
      </c>
      <c r="W48" s="739"/>
      <c r="X48" s="740"/>
      <c r="Y48" s="693" t="str">
        <f t="shared" si="1"/>
        <v>TIDAK BERKAITAN</v>
      </c>
      <c r="Z48" s="694"/>
      <c r="AA48" s="694"/>
      <c r="AB48" s="695"/>
      <c r="AC48" s="14"/>
      <c r="AD48" s="14"/>
      <c r="AE48" s="14"/>
      <c r="AF48" s="14"/>
      <c r="AG48" s="13"/>
      <c r="AH48" s="13"/>
      <c r="AI48" s="13"/>
      <c r="AJ48" s="13"/>
      <c r="AK48" s="13"/>
      <c r="AL48" s="13"/>
    </row>
    <row r="49" spans="1:38" s="28" customFormat="1" ht="31.5" customHeight="1" x14ac:dyDescent="0.35">
      <c r="A49" s="13"/>
      <c r="B49" s="266" t="s">
        <v>124</v>
      </c>
      <c r="C49" s="719" t="s">
        <v>223</v>
      </c>
      <c r="D49" s="719"/>
      <c r="E49" s="719"/>
      <c r="F49" s="719"/>
      <c r="G49" s="719"/>
      <c r="H49" s="719"/>
      <c r="I49" s="719"/>
      <c r="J49" s="719"/>
      <c r="K49" s="719"/>
      <c r="L49" s="719"/>
      <c r="M49" s="719"/>
      <c r="N49" s="719"/>
      <c r="O49" s="719"/>
      <c r="P49" s="719"/>
      <c r="Q49" s="719"/>
      <c r="R49" s="29"/>
      <c r="S49" s="668">
        <v>80</v>
      </c>
      <c r="T49" s="659"/>
      <c r="U49" s="660"/>
      <c r="V49" s="659" t="str">
        <f>IF('Lamp.D ANALISIS PLO '!K20="","",'Lamp.D ANALISIS PLO '!K20)</f>
        <v/>
      </c>
      <c r="W49" s="659"/>
      <c r="X49" s="660"/>
      <c r="Y49" s="693" t="str">
        <f t="shared" si="1"/>
        <v>TIDAK BERKAITAN</v>
      </c>
      <c r="Z49" s="694"/>
      <c r="AA49" s="694"/>
      <c r="AB49" s="695"/>
      <c r="AC49" s="14"/>
      <c r="AD49" s="14"/>
      <c r="AE49" s="14"/>
      <c r="AF49" s="14"/>
      <c r="AG49" s="13"/>
      <c r="AH49" s="13"/>
      <c r="AI49" s="13"/>
      <c r="AJ49" s="13"/>
      <c r="AK49" s="13"/>
      <c r="AL49" s="13"/>
    </row>
    <row r="50" spans="1:38" s="28" customFormat="1" ht="13.5" customHeight="1" x14ac:dyDescent="0.35">
      <c r="A50" s="13"/>
      <c r="B50" s="14"/>
      <c r="C50" s="14"/>
      <c r="D50" s="15"/>
      <c r="E50" s="16"/>
      <c r="F50" s="14"/>
      <c r="G50" s="16"/>
      <c r="H50" s="14"/>
      <c r="I50" s="16"/>
      <c r="J50" s="14"/>
      <c r="K50" s="16"/>
      <c r="L50" s="14"/>
      <c r="M50" s="16"/>
      <c r="N50" s="14"/>
      <c r="O50" s="16"/>
      <c r="P50" s="14"/>
      <c r="Q50" s="16"/>
      <c r="R50" s="14"/>
      <c r="S50" s="16"/>
      <c r="T50" s="14"/>
      <c r="U50" s="16"/>
      <c r="V50" s="14"/>
      <c r="W50" s="16"/>
      <c r="X50" s="14"/>
      <c r="Y50" s="16"/>
      <c r="Z50" s="14"/>
      <c r="AA50" s="16"/>
      <c r="AB50" s="14"/>
      <c r="AC50" s="14"/>
      <c r="AD50" s="14"/>
      <c r="AE50" s="14"/>
      <c r="AF50" s="14"/>
      <c r="AG50" s="13"/>
      <c r="AH50" s="13"/>
      <c r="AI50" s="13"/>
      <c r="AJ50" s="13"/>
      <c r="AK50" s="13"/>
      <c r="AL50" s="13"/>
    </row>
    <row r="51" spans="1:38" ht="23.25" customHeight="1" x14ac:dyDescent="0.4">
      <c r="A51" s="5" t="s">
        <v>62</v>
      </c>
      <c r="B51" s="5" t="s">
        <v>66</v>
      </c>
      <c r="C51" s="4"/>
      <c r="D51" s="17"/>
      <c r="E51" s="8"/>
      <c r="F51" s="4"/>
      <c r="G51" s="8"/>
      <c r="H51" s="4"/>
      <c r="I51" s="8"/>
      <c r="J51" s="4"/>
      <c r="K51" s="8"/>
      <c r="L51" s="4"/>
      <c r="M51" s="8"/>
      <c r="N51" s="4"/>
      <c r="O51" s="8"/>
      <c r="P51" s="4"/>
      <c r="Q51" s="8"/>
      <c r="R51" s="4"/>
      <c r="S51" s="8"/>
      <c r="T51" s="4"/>
      <c r="U51" s="8"/>
      <c r="V51" s="4"/>
      <c r="W51" s="8"/>
      <c r="X51" s="4"/>
      <c r="Y51" s="8"/>
      <c r="Z51" s="4"/>
      <c r="AA51" s="8"/>
      <c r="AB51" s="4"/>
    </row>
    <row r="52" spans="1:38" ht="12" customHeight="1" x14ac:dyDescent="0.4">
      <c r="A52" s="5"/>
      <c r="B52" s="656" t="s">
        <v>181</v>
      </c>
      <c r="C52" s="656"/>
      <c r="D52" s="656"/>
      <c r="E52" s="656"/>
      <c r="F52" s="656"/>
      <c r="G52" s="656"/>
      <c r="H52" s="656"/>
      <c r="I52" s="656"/>
      <c r="J52" s="656"/>
      <c r="K52" s="656"/>
      <c r="L52" s="656"/>
      <c r="M52" s="656"/>
      <c r="N52" s="656"/>
      <c r="O52" s="656"/>
      <c r="P52" s="656"/>
      <c r="Q52" s="656"/>
      <c r="R52" s="656"/>
      <c r="S52" s="656"/>
      <c r="T52" s="656"/>
      <c r="U52" s="656"/>
      <c r="V52" s="656"/>
      <c r="W52" s="656"/>
      <c r="X52" s="656"/>
      <c r="Y52" s="656"/>
      <c r="Z52" s="656"/>
      <c r="AA52" s="656"/>
      <c r="AB52" s="656"/>
    </row>
    <row r="53" spans="1:38" x14ac:dyDescent="0.4">
      <c r="A53" s="293" t="s">
        <v>41</v>
      </c>
      <c r="B53" s="656"/>
      <c r="C53" s="656"/>
      <c r="D53" s="656"/>
      <c r="E53" s="656"/>
      <c r="F53" s="656"/>
      <c r="G53" s="656"/>
      <c r="H53" s="656"/>
      <c r="I53" s="656"/>
      <c r="J53" s="656"/>
      <c r="K53" s="656"/>
      <c r="L53" s="656"/>
      <c r="M53" s="656"/>
      <c r="N53" s="656"/>
      <c r="O53" s="656"/>
      <c r="P53" s="656"/>
      <c r="Q53" s="656"/>
      <c r="R53" s="656"/>
      <c r="S53" s="656"/>
      <c r="T53" s="656"/>
      <c r="U53" s="656"/>
      <c r="V53" s="656"/>
      <c r="W53" s="656"/>
      <c r="X53" s="656"/>
      <c r="Y53" s="656"/>
      <c r="Z53" s="656"/>
      <c r="AA53" s="656"/>
      <c r="AB53" s="656"/>
    </row>
    <row r="54" spans="1:38" ht="20.25" customHeight="1" x14ac:dyDescent="0.4">
      <c r="A54" s="23"/>
      <c r="B54" s="283"/>
      <c r="C54" s="302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5"/>
      <c r="AD54" s="5"/>
      <c r="AE54" s="5"/>
      <c r="AF54" s="5"/>
      <c r="AJ54" s="6"/>
      <c r="AK54" s="6"/>
      <c r="AL54" s="6"/>
    </row>
    <row r="55" spans="1:38" ht="20.25" customHeight="1" x14ac:dyDescent="0.4">
      <c r="A55" s="23"/>
      <c r="B55" s="283"/>
      <c r="C55" s="30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5"/>
      <c r="AD55" s="5"/>
      <c r="AE55" s="5"/>
      <c r="AF55" s="5"/>
      <c r="AJ55" s="6"/>
      <c r="AK55" s="6"/>
      <c r="AL55" s="6"/>
    </row>
    <row r="56" spans="1:38" ht="20.25" customHeight="1" x14ac:dyDescent="0.4">
      <c r="A56" s="5"/>
      <c r="B56" s="283"/>
      <c r="C56" s="30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5"/>
      <c r="AD56" s="5"/>
      <c r="AE56" s="5"/>
      <c r="AF56" s="5"/>
      <c r="AJ56" s="6"/>
      <c r="AK56" s="6"/>
      <c r="AL56" s="6"/>
    </row>
    <row r="57" spans="1:38" ht="19.149999999999999" customHeight="1" x14ac:dyDescent="0.4">
      <c r="A57" s="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5"/>
      <c r="AD57" s="5"/>
      <c r="AE57" s="5"/>
      <c r="AF57" s="5"/>
      <c r="AJ57" s="6"/>
      <c r="AK57" s="6"/>
      <c r="AL57" s="6"/>
    </row>
    <row r="58" spans="1:38" ht="21" customHeight="1" x14ac:dyDescent="0.4">
      <c r="A58" s="294" t="s">
        <v>200</v>
      </c>
      <c r="B58" s="724" t="s">
        <v>201</v>
      </c>
      <c r="C58" s="724"/>
      <c r="D58" s="724"/>
      <c r="E58" s="724"/>
      <c r="F58" s="724"/>
      <c r="G58" s="724"/>
      <c r="H58" s="724"/>
      <c r="I58" s="724"/>
      <c r="J58" s="724"/>
      <c r="K58" s="724"/>
      <c r="L58" s="724"/>
      <c r="M58" s="724"/>
      <c r="N58" s="724"/>
      <c r="O58" s="724"/>
      <c r="P58" s="724"/>
      <c r="Q58" s="724"/>
      <c r="R58" s="724"/>
      <c r="S58" s="724"/>
      <c r="T58" s="724"/>
      <c r="U58" s="724"/>
      <c r="V58" s="724"/>
      <c r="W58" s="724"/>
      <c r="X58" s="724"/>
      <c r="Y58" s="724"/>
      <c r="Z58" s="724"/>
      <c r="AA58" s="724"/>
      <c r="AB58" s="724"/>
      <c r="AC58" s="5"/>
      <c r="AD58" s="5"/>
      <c r="AE58" s="5"/>
      <c r="AF58" s="5"/>
      <c r="AJ58" s="6"/>
      <c r="AK58" s="6"/>
      <c r="AL58" s="6"/>
    </row>
    <row r="59" spans="1:38" ht="23.25" customHeight="1" x14ac:dyDescent="0.4">
      <c r="A59" s="23"/>
      <c r="B59" s="283"/>
      <c r="C59" s="302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5"/>
      <c r="AD59" s="5"/>
      <c r="AE59" s="5"/>
      <c r="AF59" s="5"/>
      <c r="AJ59" s="6"/>
      <c r="AK59" s="6"/>
      <c r="AL59" s="6"/>
    </row>
    <row r="60" spans="1:38" ht="23.25" customHeight="1" x14ac:dyDescent="0.4">
      <c r="A60" s="23"/>
      <c r="B60" s="283"/>
      <c r="C60" s="30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5"/>
      <c r="AD60" s="5"/>
      <c r="AE60" s="5"/>
      <c r="AF60" s="5"/>
      <c r="AJ60" s="6"/>
      <c r="AK60" s="6"/>
      <c r="AL60" s="6"/>
    </row>
    <row r="61" spans="1:38" ht="23.25" customHeight="1" x14ac:dyDescent="0.4">
      <c r="A61" s="5"/>
      <c r="B61" s="283"/>
      <c r="C61" s="30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5"/>
      <c r="AD61" s="5"/>
      <c r="AE61" s="5"/>
      <c r="AF61" s="5"/>
      <c r="AJ61" s="6"/>
      <c r="AK61" s="6"/>
      <c r="AL61" s="6"/>
    </row>
    <row r="62" spans="1:38" ht="23.25" customHeight="1" x14ac:dyDescent="0.4">
      <c r="A62" s="5"/>
      <c r="B62" s="283"/>
      <c r="C62" s="30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5"/>
      <c r="AD62" s="5"/>
      <c r="AE62" s="5"/>
      <c r="AF62" s="5"/>
      <c r="AJ62" s="6"/>
      <c r="AK62" s="6"/>
      <c r="AL62" s="6"/>
    </row>
    <row r="63" spans="1:38" ht="10" customHeight="1" x14ac:dyDescent="0.4">
      <c r="A63" s="5"/>
      <c r="B63" s="4"/>
      <c r="C63" s="4"/>
      <c r="D63" s="17"/>
      <c r="E63" s="8"/>
      <c r="F63" s="4"/>
      <c r="G63" s="8"/>
      <c r="H63" s="4"/>
      <c r="I63" s="8"/>
      <c r="J63" s="4"/>
      <c r="K63" s="8"/>
      <c r="L63" s="4"/>
      <c r="M63" s="8"/>
      <c r="N63" s="4"/>
      <c r="O63" s="8"/>
      <c r="P63" s="4"/>
      <c r="Q63" s="8"/>
      <c r="R63" s="4"/>
      <c r="S63" s="8"/>
      <c r="T63" s="4"/>
      <c r="U63" s="8"/>
      <c r="V63" s="4"/>
      <c r="W63" s="8"/>
      <c r="X63" s="4"/>
      <c r="Y63" s="8"/>
      <c r="Z63" s="4"/>
      <c r="AA63" s="8"/>
      <c r="AB63" s="4"/>
      <c r="AC63" s="5"/>
      <c r="AD63" s="5"/>
      <c r="AE63" s="5"/>
      <c r="AF63" s="5"/>
      <c r="AJ63" s="6"/>
      <c r="AK63" s="6"/>
      <c r="AL63" s="6"/>
    </row>
    <row r="64" spans="1:38" ht="27.75" customHeight="1" x14ac:dyDescent="0.4">
      <c r="A64" s="5" t="s">
        <v>96</v>
      </c>
      <c r="B64" s="656" t="s">
        <v>199</v>
      </c>
      <c r="C64" s="656"/>
      <c r="D64" s="656"/>
      <c r="E64" s="656"/>
      <c r="F64" s="656"/>
      <c r="G64" s="656"/>
      <c r="H64" s="656"/>
      <c r="I64" s="656"/>
      <c r="J64" s="656"/>
      <c r="K64" s="656"/>
      <c r="L64" s="656"/>
      <c r="M64" s="656"/>
      <c r="N64" s="656"/>
      <c r="O64" s="656"/>
      <c r="P64" s="656"/>
      <c r="Q64" s="656"/>
      <c r="R64" s="656"/>
      <c r="S64" s="656"/>
      <c r="T64" s="656"/>
      <c r="U64" s="656"/>
      <c r="V64" s="656"/>
      <c r="W64" s="656"/>
      <c r="X64" s="656"/>
      <c r="Y64" s="656"/>
      <c r="Z64" s="656"/>
      <c r="AA64" s="656"/>
      <c r="AB64" s="656"/>
      <c r="AC64" s="5"/>
      <c r="AD64" s="5"/>
      <c r="AE64" s="5"/>
      <c r="AF64" s="5"/>
      <c r="AJ64" s="6"/>
      <c r="AK64" s="6"/>
      <c r="AL64" s="6"/>
    </row>
    <row r="65" spans="1:38" ht="20.25" customHeight="1" x14ac:dyDescent="0.4">
      <c r="A65" s="23"/>
      <c r="B65" s="737"/>
      <c r="C65" s="737"/>
      <c r="D65" s="737"/>
      <c r="E65" s="737"/>
      <c r="F65" s="737"/>
      <c r="G65" s="737"/>
      <c r="H65" s="737"/>
      <c r="I65" s="737"/>
      <c r="J65" s="737"/>
      <c r="K65" s="737"/>
      <c r="L65" s="737"/>
      <c r="M65" s="737"/>
      <c r="N65" s="737"/>
      <c r="O65" s="737"/>
      <c r="P65" s="737"/>
      <c r="Q65" s="737"/>
      <c r="R65" s="737"/>
      <c r="S65" s="737"/>
      <c r="T65" s="737"/>
      <c r="U65" s="737"/>
      <c r="V65" s="737"/>
      <c r="W65" s="737"/>
      <c r="X65" s="737"/>
      <c r="Y65" s="737"/>
      <c r="Z65" s="737"/>
      <c r="AA65" s="737"/>
      <c r="AB65" s="737"/>
      <c r="AC65" s="5"/>
      <c r="AD65" s="5"/>
      <c r="AE65" s="5"/>
      <c r="AF65" s="5"/>
      <c r="AJ65" s="6"/>
      <c r="AK65" s="6"/>
      <c r="AL65" s="6"/>
    </row>
    <row r="66" spans="1:38" ht="24.75" customHeight="1" x14ac:dyDescent="0.4">
      <c r="A66" s="23"/>
      <c r="B66" s="737"/>
      <c r="C66" s="737"/>
      <c r="D66" s="737"/>
      <c r="E66" s="737"/>
      <c r="F66" s="737"/>
      <c r="G66" s="737"/>
      <c r="H66" s="737"/>
      <c r="I66" s="737"/>
      <c r="J66" s="737"/>
      <c r="K66" s="737"/>
      <c r="L66" s="737"/>
      <c r="M66" s="737"/>
      <c r="N66" s="737"/>
      <c r="O66" s="737"/>
      <c r="P66" s="737"/>
      <c r="Q66" s="737"/>
      <c r="R66" s="737"/>
      <c r="S66" s="737"/>
      <c r="T66" s="737"/>
      <c r="U66" s="737"/>
      <c r="V66" s="737"/>
      <c r="W66" s="737"/>
      <c r="X66" s="737"/>
      <c r="Y66" s="737"/>
      <c r="Z66" s="737"/>
      <c r="AA66" s="737"/>
      <c r="AB66" s="737"/>
      <c r="AC66" s="5"/>
      <c r="AD66" s="5"/>
      <c r="AE66" s="5"/>
      <c r="AF66" s="5"/>
      <c r="AJ66" s="6"/>
      <c r="AK66" s="6"/>
      <c r="AL66" s="6"/>
    </row>
    <row r="67" spans="1:38" ht="24.75" customHeight="1" x14ac:dyDescent="0.4">
      <c r="A67" s="5"/>
      <c r="B67" s="737"/>
      <c r="C67" s="737"/>
      <c r="D67" s="737"/>
      <c r="E67" s="737"/>
      <c r="F67" s="737"/>
      <c r="G67" s="737"/>
      <c r="H67" s="737"/>
      <c r="I67" s="737"/>
      <c r="J67" s="737"/>
      <c r="K67" s="737"/>
      <c r="L67" s="737"/>
      <c r="M67" s="737"/>
      <c r="N67" s="737"/>
      <c r="O67" s="737"/>
      <c r="P67" s="737"/>
      <c r="Q67" s="737"/>
      <c r="R67" s="737"/>
      <c r="S67" s="737"/>
      <c r="T67" s="737"/>
      <c r="U67" s="737"/>
      <c r="V67" s="737"/>
      <c r="W67" s="737"/>
      <c r="X67" s="737"/>
      <c r="Y67" s="737"/>
      <c r="Z67" s="737"/>
      <c r="AA67" s="737"/>
      <c r="AB67" s="737"/>
      <c r="AC67" s="5"/>
      <c r="AD67" s="5"/>
      <c r="AE67" s="5"/>
      <c r="AF67" s="5"/>
      <c r="AJ67" s="6"/>
      <c r="AK67" s="6"/>
      <c r="AL67" s="6"/>
    </row>
    <row r="68" spans="1:38" x14ac:dyDescent="0.4">
      <c r="A68" s="5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J68" s="6"/>
      <c r="AK68" s="6"/>
      <c r="AL68" s="6"/>
    </row>
    <row r="69" spans="1:38" x14ac:dyDescent="0.4">
      <c r="A69" s="5"/>
      <c r="B69" s="4"/>
      <c r="C69" s="4"/>
      <c r="D69" s="17"/>
      <c r="E69" s="8"/>
      <c r="F69" s="4"/>
      <c r="G69" s="8"/>
      <c r="H69" s="4"/>
      <c r="I69" s="8"/>
      <c r="J69" s="4"/>
      <c r="K69" s="8"/>
      <c r="L69" s="4"/>
      <c r="M69" s="8"/>
      <c r="N69" s="4"/>
      <c r="O69" s="8"/>
      <c r="P69" s="4"/>
      <c r="Q69" s="8"/>
      <c r="R69" s="4"/>
      <c r="S69" s="8"/>
      <c r="T69" s="4"/>
      <c r="U69" s="8"/>
      <c r="V69" s="4"/>
      <c r="W69" s="8"/>
      <c r="X69" s="4"/>
      <c r="Y69" s="8"/>
      <c r="Z69" s="4"/>
      <c r="AA69" s="8"/>
      <c r="AB69" s="4"/>
      <c r="AJ69" s="6"/>
      <c r="AK69" s="6"/>
      <c r="AL69" s="6"/>
    </row>
    <row r="70" spans="1:38" x14ac:dyDescent="0.4">
      <c r="A70" s="5"/>
      <c r="B70" s="4"/>
      <c r="C70" s="4"/>
      <c r="D70" s="17"/>
      <c r="E70" s="8"/>
      <c r="F70" s="4"/>
      <c r="G70" s="8"/>
      <c r="H70" s="4"/>
      <c r="I70" s="8"/>
      <c r="J70" s="4"/>
      <c r="K70" s="8"/>
      <c r="L70" s="4"/>
      <c r="M70" s="8"/>
      <c r="N70" s="4"/>
      <c r="O70" s="8"/>
      <c r="P70" s="4"/>
      <c r="Q70" s="8"/>
      <c r="R70" s="4"/>
      <c r="S70" s="8"/>
      <c r="T70" s="4"/>
      <c r="U70" s="8"/>
      <c r="V70" s="4"/>
      <c r="W70" s="8"/>
      <c r="X70" s="4"/>
      <c r="Y70" s="8"/>
      <c r="Z70" s="4"/>
      <c r="AA70" s="8"/>
      <c r="AB70" s="4"/>
      <c r="AJ70" s="6"/>
      <c r="AK70" s="6"/>
      <c r="AL70" s="6"/>
    </row>
    <row r="71" spans="1:38" x14ac:dyDescent="0.4">
      <c r="A71" s="5"/>
      <c r="B71" s="4"/>
      <c r="C71" s="4"/>
      <c r="D71" s="17"/>
      <c r="E71" s="8"/>
      <c r="F71" s="4"/>
      <c r="G71" s="8"/>
      <c r="H71" s="4"/>
      <c r="I71" s="8"/>
      <c r="J71" s="4"/>
      <c r="K71" s="8"/>
      <c r="L71" s="4"/>
      <c r="M71" s="8"/>
      <c r="N71" s="4"/>
      <c r="O71" s="8"/>
      <c r="P71" s="4"/>
      <c r="Q71" s="8"/>
      <c r="R71" s="4"/>
      <c r="S71" s="8"/>
      <c r="T71" s="4"/>
      <c r="U71" s="8"/>
      <c r="V71" s="4"/>
      <c r="W71" s="8"/>
      <c r="X71" s="4"/>
      <c r="Y71" s="8"/>
      <c r="Z71" s="4"/>
      <c r="AA71" s="8"/>
      <c r="AB71" s="4"/>
      <c r="AJ71" s="6"/>
      <c r="AK71" s="6"/>
      <c r="AL71" s="6"/>
    </row>
    <row r="72" spans="1:38" x14ac:dyDescent="0.4">
      <c r="A72" s="5"/>
      <c r="B72" s="4"/>
      <c r="C72" s="4"/>
      <c r="D72" s="17"/>
      <c r="E72" s="8"/>
      <c r="F72" s="4"/>
      <c r="G72" s="8"/>
      <c r="H72" s="4"/>
      <c r="I72" s="8"/>
      <c r="J72" s="4"/>
      <c r="K72" s="8"/>
      <c r="L72" s="4"/>
      <c r="M72" s="8"/>
      <c r="N72" s="4"/>
      <c r="O72" s="8"/>
      <c r="P72" s="4"/>
      <c r="Q72" s="8"/>
      <c r="R72" s="4"/>
      <c r="S72" s="8"/>
      <c r="T72" s="4"/>
      <c r="U72" s="8"/>
      <c r="V72" s="4"/>
      <c r="W72" s="8"/>
      <c r="X72" s="4"/>
      <c r="Y72" s="8"/>
      <c r="Z72" s="4"/>
      <c r="AA72" s="8"/>
      <c r="AB72" s="4"/>
      <c r="AJ72" s="6"/>
      <c r="AK72" s="6"/>
      <c r="AL72" s="6"/>
    </row>
    <row r="73" spans="1:38" x14ac:dyDescent="0.4">
      <c r="A73" s="5"/>
      <c r="B73" s="4"/>
      <c r="C73" s="4"/>
      <c r="D73" s="17"/>
      <c r="E73" s="8"/>
      <c r="F73" s="4"/>
      <c r="G73" s="8"/>
      <c r="H73" s="4"/>
      <c r="I73" s="8"/>
      <c r="J73" s="4"/>
      <c r="K73" s="8"/>
      <c r="L73" s="4"/>
      <c r="M73" s="8"/>
      <c r="N73" s="4"/>
      <c r="O73" s="8"/>
      <c r="P73" s="4"/>
      <c r="Q73" s="8"/>
      <c r="R73" s="4"/>
      <c r="S73" s="8"/>
      <c r="T73" s="4"/>
      <c r="U73" s="8"/>
      <c r="V73" s="4"/>
      <c r="W73" s="8"/>
      <c r="X73" s="4"/>
      <c r="Y73" s="8"/>
      <c r="Z73" s="4"/>
      <c r="AA73" s="8"/>
      <c r="AB73" s="4"/>
      <c r="AJ73" s="6"/>
      <c r="AK73" s="6"/>
      <c r="AL73" s="6"/>
    </row>
    <row r="74" spans="1:38" x14ac:dyDescent="0.4">
      <c r="A74" s="5"/>
      <c r="B74" s="4"/>
      <c r="C74" s="4"/>
      <c r="D74" s="17"/>
      <c r="E74" s="8"/>
      <c r="F74" s="4"/>
      <c r="G74" s="8"/>
      <c r="H74" s="4"/>
      <c r="I74" s="8"/>
      <c r="J74" s="4"/>
      <c r="K74" s="8"/>
      <c r="L74" s="4"/>
      <c r="M74" s="8"/>
      <c r="N74" s="4"/>
      <c r="O74" s="8"/>
      <c r="P74" s="4"/>
      <c r="Q74" s="8"/>
      <c r="R74" s="4"/>
      <c r="S74" s="8"/>
      <c r="T74" s="4"/>
      <c r="U74" s="8"/>
      <c r="V74" s="4"/>
      <c r="W74" s="8"/>
      <c r="X74" s="4"/>
      <c r="Y74" s="8"/>
      <c r="Z74" s="4"/>
      <c r="AA74" s="8"/>
      <c r="AB74" s="4"/>
      <c r="AJ74" s="6"/>
      <c r="AK74" s="6"/>
      <c r="AL74" s="6"/>
    </row>
    <row r="75" spans="1:38" s="5" customFormat="1" ht="10.5" customHeight="1" x14ac:dyDescent="0.4">
      <c r="B75" s="4"/>
      <c r="C75" s="4"/>
      <c r="D75" s="17"/>
      <c r="E75" s="8"/>
      <c r="F75" s="4"/>
      <c r="G75" s="8"/>
      <c r="H75" s="4"/>
      <c r="I75" s="8"/>
      <c r="J75" s="4"/>
      <c r="K75" s="8"/>
      <c r="L75" s="4"/>
      <c r="M75" s="8"/>
      <c r="N75" s="4"/>
      <c r="O75" s="8"/>
      <c r="P75" s="4"/>
      <c r="Q75" s="8"/>
      <c r="R75" s="4"/>
      <c r="S75" s="8"/>
      <c r="T75" s="4"/>
      <c r="U75" s="8"/>
      <c r="V75" s="4"/>
      <c r="W75" s="8"/>
      <c r="X75" s="4"/>
      <c r="Y75" s="8"/>
      <c r="Z75" s="4"/>
      <c r="AA75" s="8"/>
      <c r="AB75" s="4"/>
      <c r="AC75" s="4"/>
      <c r="AD75" s="4"/>
      <c r="AE75" s="4"/>
      <c r="AF75" s="4"/>
    </row>
    <row r="76" spans="1:38" s="5" customFormat="1" x14ac:dyDescent="0.4">
      <c r="B76" s="4"/>
      <c r="C76" s="4"/>
      <c r="D76" s="17"/>
      <c r="E76" s="8"/>
      <c r="F76" s="4"/>
      <c r="G76" s="8"/>
      <c r="H76" s="4"/>
      <c r="I76" s="8"/>
      <c r="J76" s="4"/>
      <c r="K76" s="8"/>
      <c r="L76" s="4"/>
      <c r="M76" s="8"/>
      <c r="N76" s="4"/>
      <c r="O76" s="8"/>
      <c r="P76" s="4"/>
      <c r="Q76" s="8"/>
      <c r="R76" s="4"/>
      <c r="S76" s="8"/>
      <c r="T76" s="4"/>
      <c r="U76" s="8"/>
      <c r="V76" s="4"/>
      <c r="W76" s="8"/>
      <c r="X76" s="4"/>
      <c r="Y76" s="8"/>
      <c r="Z76" s="4"/>
      <c r="AA76" s="8"/>
      <c r="AB76" s="4"/>
      <c r="AC76" s="4"/>
      <c r="AD76" s="4"/>
      <c r="AE76" s="4"/>
      <c r="AF76" s="4"/>
    </row>
    <row r="77" spans="1:38" s="5" customFormat="1" x14ac:dyDescent="0.4">
      <c r="B77" s="4"/>
      <c r="C77" s="4"/>
      <c r="D77" s="17"/>
      <c r="E77" s="8"/>
      <c r="F77" s="4"/>
      <c r="G77" s="8"/>
      <c r="H77" s="4"/>
      <c r="I77" s="8"/>
      <c r="J77" s="4"/>
      <c r="K77" s="8"/>
      <c r="L77" s="4"/>
      <c r="M77" s="8"/>
      <c r="N77" s="4"/>
      <c r="O77" s="8"/>
      <c r="P77" s="4"/>
      <c r="Q77" s="8"/>
      <c r="R77" s="4"/>
      <c r="S77" s="8"/>
      <c r="T77" s="4"/>
      <c r="U77" s="8"/>
      <c r="V77" s="4"/>
      <c r="W77" s="8"/>
      <c r="X77" s="4"/>
      <c r="Y77" s="8"/>
      <c r="Z77" s="4"/>
      <c r="AA77" s="8"/>
      <c r="AB77" s="4"/>
      <c r="AC77" s="4"/>
      <c r="AD77" s="4"/>
      <c r="AE77" s="4"/>
      <c r="AF77" s="4"/>
    </row>
    <row r="78" spans="1:38" s="5" customFormat="1" x14ac:dyDescent="0.4">
      <c r="B78" s="4"/>
      <c r="C78" s="4"/>
      <c r="D78" s="17"/>
      <c r="E78" s="8"/>
      <c r="F78" s="4"/>
      <c r="G78" s="8"/>
      <c r="H78" s="4"/>
      <c r="I78" s="8"/>
      <c r="J78" s="4"/>
      <c r="K78" s="8"/>
      <c r="L78" s="4"/>
      <c r="M78" s="8"/>
      <c r="N78" s="4"/>
      <c r="O78" s="8"/>
      <c r="P78" s="4"/>
      <c r="Q78" s="8"/>
      <c r="R78" s="4"/>
      <c r="S78" s="8"/>
      <c r="T78" s="4"/>
      <c r="U78" s="8"/>
      <c r="V78" s="4"/>
      <c r="W78" s="8"/>
      <c r="X78" s="4"/>
      <c r="Y78" s="8"/>
      <c r="Z78" s="4"/>
      <c r="AA78" s="8"/>
      <c r="AB78" s="4"/>
      <c r="AC78" s="4"/>
      <c r="AD78" s="4"/>
      <c r="AE78" s="4"/>
      <c r="AF78" s="4"/>
    </row>
    <row r="79" spans="1:38" s="5" customFormat="1" x14ac:dyDescent="0.4">
      <c r="B79" s="4"/>
      <c r="C79" s="4"/>
      <c r="D79" s="17"/>
      <c r="E79" s="8"/>
      <c r="F79" s="4"/>
      <c r="G79" s="8"/>
      <c r="H79" s="4"/>
      <c r="I79" s="8"/>
      <c r="J79" s="4"/>
      <c r="K79" s="8"/>
      <c r="L79" s="4"/>
      <c r="M79" s="8"/>
      <c r="N79" s="4"/>
      <c r="O79" s="8"/>
      <c r="P79" s="4"/>
      <c r="Q79" s="8"/>
      <c r="R79" s="4"/>
      <c r="S79" s="8"/>
      <c r="T79" s="4"/>
      <c r="U79" s="8"/>
      <c r="V79" s="4"/>
      <c r="W79" s="8"/>
      <c r="X79" s="4"/>
      <c r="Y79" s="8"/>
      <c r="Z79" s="4"/>
      <c r="AA79" s="8"/>
      <c r="AB79" s="4"/>
      <c r="AC79" s="4"/>
      <c r="AD79" s="4"/>
      <c r="AE79" s="4"/>
      <c r="AF79" s="4"/>
    </row>
    <row r="80" spans="1:38" s="5" customFormat="1" x14ac:dyDescent="0.4">
      <c r="B80" s="4"/>
      <c r="C80" s="4"/>
      <c r="D80" s="17"/>
      <c r="E80" s="8"/>
      <c r="F80" s="4"/>
      <c r="G80" s="8"/>
      <c r="H80" s="4"/>
      <c r="I80" s="8"/>
      <c r="J80" s="4"/>
      <c r="K80" s="8"/>
      <c r="L80" s="4"/>
      <c r="M80" s="8"/>
      <c r="N80" s="4"/>
      <c r="O80" s="8"/>
      <c r="P80" s="4"/>
      <c r="Q80" s="8"/>
      <c r="R80" s="4"/>
      <c r="S80" s="8"/>
      <c r="T80" s="4"/>
      <c r="U80" s="8"/>
      <c r="V80" s="4"/>
      <c r="W80" s="8"/>
      <c r="X80" s="4"/>
      <c r="Y80" s="8"/>
      <c r="Z80" s="4"/>
      <c r="AA80" s="8"/>
      <c r="AB80" s="4"/>
      <c r="AC80" s="4"/>
      <c r="AD80" s="4"/>
      <c r="AE80" s="4"/>
      <c r="AF80" s="4"/>
    </row>
    <row r="81" spans="2:32" s="5" customFormat="1" x14ac:dyDescent="0.4">
      <c r="B81" s="4"/>
      <c r="C81" s="4"/>
      <c r="D81" s="17"/>
      <c r="E81" s="8"/>
      <c r="F81" s="4"/>
      <c r="G81" s="8"/>
      <c r="H81" s="4"/>
      <c r="I81" s="8"/>
      <c r="J81" s="4"/>
      <c r="K81" s="8"/>
      <c r="L81" s="4"/>
      <c r="M81" s="8"/>
      <c r="N81" s="4"/>
      <c r="O81" s="8"/>
      <c r="P81" s="4"/>
      <c r="Q81" s="8"/>
      <c r="R81" s="4"/>
      <c r="S81" s="8"/>
      <c r="T81" s="4"/>
      <c r="U81" s="8"/>
      <c r="V81" s="4"/>
      <c r="W81" s="8"/>
      <c r="X81" s="4"/>
      <c r="Y81" s="8"/>
      <c r="Z81" s="4"/>
      <c r="AA81" s="8"/>
      <c r="AB81" s="4"/>
      <c r="AC81" s="4"/>
      <c r="AD81" s="4"/>
      <c r="AE81" s="4"/>
      <c r="AF81" s="4"/>
    </row>
    <row r="82" spans="2:32" s="5" customFormat="1" x14ac:dyDescent="0.4">
      <c r="B82" s="4"/>
      <c r="C82" s="4"/>
      <c r="D82" s="17"/>
      <c r="E82" s="8"/>
      <c r="F82" s="4"/>
      <c r="G82" s="8"/>
      <c r="H82" s="4"/>
      <c r="I82" s="8"/>
      <c r="J82" s="4"/>
      <c r="K82" s="8"/>
      <c r="L82" s="4"/>
      <c r="M82" s="8"/>
      <c r="N82" s="4"/>
      <c r="O82" s="8"/>
      <c r="P82" s="4"/>
      <c r="Q82" s="8"/>
      <c r="R82" s="4"/>
      <c r="S82" s="8"/>
      <c r="T82" s="4"/>
      <c r="U82" s="8"/>
      <c r="V82" s="4"/>
      <c r="W82" s="8"/>
      <c r="X82" s="4"/>
      <c r="Y82" s="8"/>
      <c r="Z82" s="4"/>
      <c r="AA82" s="8"/>
      <c r="AB82" s="4"/>
      <c r="AC82" s="4"/>
      <c r="AD82" s="4"/>
      <c r="AE82" s="4"/>
      <c r="AF82" s="4"/>
    </row>
    <row r="83" spans="2:32" s="5" customFormat="1" x14ac:dyDescent="0.4">
      <c r="B83" s="4"/>
      <c r="C83" s="4"/>
      <c r="D83" s="17"/>
      <c r="E83" s="8"/>
      <c r="F83" s="4"/>
      <c r="G83" s="8"/>
      <c r="H83" s="4"/>
      <c r="I83" s="8"/>
      <c r="J83" s="4"/>
      <c r="K83" s="8"/>
      <c r="L83" s="4"/>
      <c r="M83" s="8"/>
      <c r="N83" s="4"/>
      <c r="O83" s="8"/>
      <c r="P83" s="4"/>
      <c r="Q83" s="8"/>
      <c r="R83" s="4"/>
      <c r="S83" s="8"/>
      <c r="T83" s="4"/>
      <c r="U83" s="8"/>
      <c r="V83" s="4"/>
      <c r="W83" s="8"/>
      <c r="X83" s="4"/>
      <c r="Y83" s="8"/>
      <c r="Z83" s="4"/>
      <c r="AA83" s="8"/>
      <c r="AB83" s="4"/>
      <c r="AC83" s="4"/>
      <c r="AD83" s="4"/>
      <c r="AE83" s="4"/>
      <c r="AF83" s="4"/>
    </row>
    <row r="84" spans="2:32" s="5" customFormat="1" x14ac:dyDescent="0.4">
      <c r="B84" s="4"/>
      <c r="C84" s="4"/>
      <c r="D84" s="17"/>
      <c r="E84" s="8"/>
      <c r="F84" s="4"/>
      <c r="G84" s="8"/>
      <c r="H84" s="4"/>
      <c r="I84" s="8"/>
      <c r="J84" s="4"/>
      <c r="K84" s="8"/>
      <c r="L84" s="4"/>
      <c r="M84" s="8"/>
      <c r="N84" s="4"/>
      <c r="O84" s="8"/>
      <c r="P84" s="4"/>
      <c r="Q84" s="8"/>
      <c r="R84" s="4"/>
      <c r="S84" s="8"/>
      <c r="T84" s="4"/>
      <c r="U84" s="8"/>
      <c r="V84" s="4"/>
      <c r="W84" s="8"/>
      <c r="X84" s="4"/>
      <c r="Y84" s="8"/>
      <c r="Z84" s="4"/>
      <c r="AA84" s="8"/>
      <c r="AB84" s="4"/>
      <c r="AC84" s="4"/>
      <c r="AD84" s="4"/>
      <c r="AE84" s="4"/>
      <c r="AF84" s="4"/>
    </row>
    <row r="85" spans="2:32" s="5" customFormat="1" x14ac:dyDescent="0.4">
      <c r="B85" s="4"/>
      <c r="C85" s="4"/>
      <c r="D85" s="17"/>
      <c r="E85" s="8"/>
      <c r="F85" s="4"/>
      <c r="G85" s="8"/>
      <c r="H85" s="4"/>
      <c r="I85" s="8"/>
      <c r="J85" s="4"/>
      <c r="K85" s="8"/>
      <c r="L85" s="4"/>
      <c r="M85" s="8"/>
      <c r="N85" s="4"/>
      <c r="O85" s="8"/>
      <c r="P85" s="4"/>
      <c r="Q85" s="8"/>
      <c r="R85" s="4"/>
      <c r="S85" s="8"/>
      <c r="T85" s="4"/>
      <c r="U85" s="8"/>
      <c r="V85" s="4"/>
      <c r="W85" s="8"/>
      <c r="X85" s="4"/>
      <c r="Y85" s="8"/>
      <c r="Z85" s="4"/>
      <c r="AA85" s="8"/>
      <c r="AB85" s="4"/>
      <c r="AC85" s="4"/>
      <c r="AD85" s="4"/>
      <c r="AE85" s="4"/>
      <c r="AF85" s="4"/>
    </row>
    <row r="86" spans="2:32" s="5" customFormat="1" x14ac:dyDescent="0.4">
      <c r="B86" s="4"/>
      <c r="C86" s="4"/>
      <c r="D86" s="17"/>
      <c r="E86" s="8"/>
      <c r="F86" s="4"/>
      <c r="G86" s="8"/>
      <c r="H86" s="4"/>
      <c r="I86" s="8"/>
      <c r="J86" s="4"/>
      <c r="K86" s="8"/>
      <c r="L86" s="4"/>
      <c r="M86" s="8"/>
      <c r="N86" s="4"/>
      <c r="O86" s="8"/>
      <c r="P86" s="4"/>
      <c r="Q86" s="8"/>
      <c r="R86" s="4"/>
      <c r="S86" s="8"/>
      <c r="T86" s="4"/>
      <c r="U86" s="8"/>
      <c r="V86" s="4"/>
      <c r="W86" s="8"/>
      <c r="X86" s="4"/>
      <c r="Y86" s="8"/>
      <c r="Z86" s="4"/>
      <c r="AA86" s="8"/>
      <c r="AB86" s="4"/>
      <c r="AC86" s="4"/>
      <c r="AD86" s="4"/>
      <c r="AE86" s="4"/>
      <c r="AF86" s="4"/>
    </row>
    <row r="87" spans="2:32" s="5" customFormat="1" x14ac:dyDescent="0.4">
      <c r="B87" s="4"/>
      <c r="C87" s="4"/>
      <c r="D87" s="17"/>
      <c r="E87" s="8"/>
      <c r="F87" s="4"/>
      <c r="G87" s="8"/>
      <c r="H87" s="4"/>
      <c r="I87" s="8"/>
      <c r="J87" s="4"/>
      <c r="K87" s="8"/>
      <c r="L87" s="4"/>
      <c r="M87" s="8"/>
      <c r="N87" s="4"/>
      <c r="O87" s="8"/>
      <c r="P87" s="4"/>
      <c r="Q87" s="8"/>
      <c r="R87" s="4"/>
      <c r="S87" s="8"/>
      <c r="T87" s="4"/>
      <c r="U87" s="8"/>
      <c r="V87" s="4"/>
      <c r="W87" s="8"/>
      <c r="X87" s="4"/>
      <c r="Y87" s="8"/>
      <c r="Z87" s="4"/>
      <c r="AA87" s="8"/>
      <c r="AB87" s="4"/>
      <c r="AC87" s="4"/>
      <c r="AD87" s="4"/>
      <c r="AE87" s="4"/>
      <c r="AF87" s="4"/>
    </row>
    <row r="88" spans="2:32" s="5" customFormat="1" x14ac:dyDescent="0.4">
      <c r="B88" s="4"/>
      <c r="C88" s="4"/>
      <c r="D88" s="17"/>
      <c r="E88" s="8"/>
      <c r="F88" s="4"/>
      <c r="G88" s="8"/>
      <c r="H88" s="4"/>
      <c r="I88" s="8"/>
      <c r="J88" s="4"/>
      <c r="K88" s="8"/>
      <c r="L88" s="4"/>
      <c r="M88" s="8"/>
      <c r="N88" s="4"/>
      <c r="O88" s="8"/>
      <c r="P88" s="4"/>
      <c r="Q88" s="8"/>
      <c r="R88" s="4"/>
      <c r="S88" s="8"/>
      <c r="T88" s="4"/>
      <c r="U88" s="8"/>
      <c r="V88" s="4"/>
      <c r="W88" s="8"/>
      <c r="X88" s="4"/>
      <c r="Y88" s="8"/>
      <c r="Z88" s="4"/>
      <c r="AA88" s="8"/>
      <c r="AB88" s="4"/>
      <c r="AC88" s="4"/>
      <c r="AD88" s="4"/>
      <c r="AE88" s="4"/>
      <c r="AF88" s="4"/>
    </row>
    <row r="89" spans="2:32" s="5" customFormat="1" x14ac:dyDescent="0.4">
      <c r="B89" s="4"/>
      <c r="C89" s="4"/>
      <c r="D89" s="17"/>
      <c r="E89" s="8"/>
      <c r="F89" s="4"/>
      <c r="G89" s="8"/>
      <c r="H89" s="4"/>
      <c r="I89" s="8"/>
      <c r="J89" s="4"/>
      <c r="K89" s="8"/>
      <c r="L89" s="4"/>
      <c r="M89" s="8"/>
      <c r="N89" s="4"/>
      <c r="O89" s="8"/>
      <c r="P89" s="4"/>
      <c r="Q89" s="8"/>
      <c r="R89" s="4"/>
      <c r="S89" s="8"/>
      <c r="T89" s="4"/>
      <c r="U89" s="8"/>
      <c r="V89" s="4"/>
      <c r="W89" s="8"/>
      <c r="X89" s="4"/>
      <c r="Y89" s="8"/>
      <c r="Z89" s="4"/>
      <c r="AA89" s="8"/>
      <c r="AB89" s="4"/>
      <c r="AC89" s="4"/>
      <c r="AD89" s="4"/>
      <c r="AE89" s="4"/>
      <c r="AF89" s="4"/>
    </row>
    <row r="90" spans="2:32" s="5" customFormat="1" x14ac:dyDescent="0.4">
      <c r="B90" s="4"/>
      <c r="C90" s="4"/>
      <c r="D90" s="17"/>
      <c r="E90" s="8"/>
      <c r="F90" s="4"/>
      <c r="G90" s="8"/>
      <c r="H90" s="4"/>
      <c r="I90" s="8"/>
      <c r="J90" s="4"/>
      <c r="K90" s="8"/>
      <c r="L90" s="4"/>
      <c r="M90" s="8"/>
      <c r="N90" s="4"/>
      <c r="O90" s="8"/>
      <c r="P90" s="4"/>
      <c r="Q90" s="8"/>
      <c r="R90" s="4"/>
      <c r="S90" s="8"/>
      <c r="T90" s="4"/>
      <c r="U90" s="8"/>
      <c r="V90" s="4"/>
      <c r="W90" s="8"/>
      <c r="X90" s="4"/>
      <c r="Y90" s="8"/>
      <c r="Z90" s="4"/>
      <c r="AA90" s="8"/>
      <c r="AB90" s="4"/>
      <c r="AC90" s="4"/>
      <c r="AD90" s="4"/>
      <c r="AE90" s="4"/>
      <c r="AF90" s="4"/>
    </row>
    <row r="91" spans="2:32" s="5" customFormat="1" x14ac:dyDescent="0.4">
      <c r="B91" s="4"/>
      <c r="C91" s="4"/>
      <c r="D91" s="17"/>
      <c r="E91" s="8"/>
      <c r="F91" s="4"/>
      <c r="G91" s="8"/>
      <c r="H91" s="4"/>
      <c r="I91" s="8"/>
      <c r="J91" s="4"/>
      <c r="K91" s="8"/>
      <c r="L91" s="4"/>
      <c r="M91" s="8"/>
      <c r="N91" s="4"/>
      <c r="O91" s="8"/>
      <c r="P91" s="4"/>
      <c r="Q91" s="8"/>
      <c r="R91" s="4"/>
      <c r="S91" s="8"/>
      <c r="T91" s="4"/>
      <c r="U91" s="8"/>
      <c r="V91" s="4"/>
      <c r="W91" s="8"/>
      <c r="X91" s="4"/>
      <c r="Y91" s="8"/>
      <c r="Z91" s="4"/>
      <c r="AA91" s="8"/>
      <c r="AB91" s="4"/>
      <c r="AC91" s="4"/>
      <c r="AD91" s="4"/>
      <c r="AE91" s="4"/>
      <c r="AF91" s="4"/>
    </row>
    <row r="92" spans="2:32" s="5" customFormat="1" x14ac:dyDescent="0.4">
      <c r="B92" s="4"/>
      <c r="C92" s="4"/>
      <c r="D92" s="17"/>
      <c r="E92" s="8"/>
      <c r="F92" s="4"/>
      <c r="G92" s="8"/>
      <c r="H92" s="4"/>
      <c r="I92" s="8"/>
      <c r="J92" s="4"/>
      <c r="K92" s="8"/>
      <c r="L92" s="4"/>
      <c r="M92" s="8"/>
      <c r="N92" s="4"/>
      <c r="O92" s="8"/>
      <c r="P92" s="4"/>
      <c r="Q92" s="8"/>
      <c r="R92" s="4"/>
      <c r="S92" s="8"/>
      <c r="T92" s="4"/>
      <c r="U92" s="8"/>
      <c r="V92" s="4"/>
      <c r="W92" s="8"/>
      <c r="X92" s="4"/>
      <c r="Y92" s="8"/>
      <c r="Z92" s="4"/>
      <c r="AA92" s="8"/>
      <c r="AB92" s="4"/>
      <c r="AC92" s="4"/>
      <c r="AD92" s="4"/>
      <c r="AE92" s="4"/>
      <c r="AF92" s="4"/>
    </row>
    <row r="93" spans="2:32" s="5" customFormat="1" x14ac:dyDescent="0.4">
      <c r="B93" s="4"/>
      <c r="C93" s="4"/>
      <c r="D93" s="17"/>
      <c r="E93" s="8"/>
      <c r="F93" s="4"/>
      <c r="G93" s="8"/>
      <c r="H93" s="4"/>
      <c r="I93" s="8"/>
      <c r="J93" s="4"/>
      <c r="K93" s="8"/>
      <c r="L93" s="4"/>
      <c r="M93" s="8"/>
      <c r="N93" s="4"/>
      <c r="O93" s="8"/>
      <c r="P93" s="4"/>
      <c r="Q93" s="8"/>
      <c r="R93" s="4"/>
      <c r="S93" s="8"/>
      <c r="T93" s="4"/>
      <c r="U93" s="8"/>
      <c r="V93" s="4"/>
      <c r="W93" s="8"/>
      <c r="X93" s="4"/>
      <c r="Y93" s="8"/>
      <c r="Z93" s="4"/>
      <c r="AA93" s="8"/>
      <c r="AB93" s="4"/>
      <c r="AC93" s="4"/>
      <c r="AD93" s="4"/>
      <c r="AE93" s="4"/>
      <c r="AF93" s="4"/>
    </row>
    <row r="94" spans="2:32" s="5" customFormat="1" x14ac:dyDescent="0.4">
      <c r="B94" s="4"/>
      <c r="C94" s="4"/>
      <c r="D94" s="17"/>
      <c r="E94" s="8"/>
      <c r="F94" s="4"/>
      <c r="G94" s="8"/>
      <c r="H94" s="4"/>
      <c r="I94" s="8"/>
      <c r="J94" s="4"/>
      <c r="K94" s="8"/>
      <c r="L94" s="4"/>
      <c r="M94" s="8"/>
      <c r="N94" s="4"/>
      <c r="O94" s="8"/>
      <c r="P94" s="4"/>
      <c r="Q94" s="8"/>
      <c r="R94" s="4"/>
      <c r="S94" s="8"/>
      <c r="T94" s="4"/>
      <c r="U94" s="8"/>
      <c r="V94" s="4"/>
      <c r="W94" s="8"/>
      <c r="X94" s="4"/>
      <c r="Y94" s="8"/>
      <c r="Z94" s="4"/>
      <c r="AA94" s="8"/>
      <c r="AB94" s="4"/>
      <c r="AC94" s="4"/>
      <c r="AD94" s="4"/>
      <c r="AE94" s="4"/>
      <c r="AF94" s="4"/>
    </row>
    <row r="95" spans="2:32" s="5" customFormat="1" x14ac:dyDescent="0.4">
      <c r="B95" s="4"/>
      <c r="C95" s="4"/>
      <c r="D95" s="17"/>
      <c r="E95" s="8"/>
      <c r="F95" s="4"/>
      <c r="G95" s="8"/>
      <c r="H95" s="4"/>
      <c r="I95" s="8"/>
      <c r="J95" s="4"/>
      <c r="K95" s="8"/>
      <c r="L95" s="4"/>
      <c r="M95" s="8"/>
      <c r="N95" s="4"/>
      <c r="O95" s="8"/>
      <c r="P95" s="4"/>
      <c r="Q95" s="8"/>
      <c r="R95" s="4"/>
      <c r="S95" s="8"/>
      <c r="T95" s="4"/>
      <c r="U95" s="8"/>
      <c r="V95" s="4"/>
      <c r="W95" s="8"/>
      <c r="X95" s="4"/>
      <c r="Y95" s="8"/>
      <c r="Z95" s="4"/>
      <c r="AA95" s="8"/>
      <c r="AB95" s="4"/>
      <c r="AC95" s="4"/>
      <c r="AD95" s="4"/>
      <c r="AE95" s="4"/>
      <c r="AF95" s="4"/>
    </row>
    <row r="96" spans="2:32" s="5" customFormat="1" x14ac:dyDescent="0.4">
      <c r="B96" s="4"/>
      <c r="C96" s="4"/>
      <c r="D96" s="17"/>
      <c r="E96" s="8"/>
      <c r="F96" s="4"/>
      <c r="G96" s="8"/>
      <c r="H96" s="4"/>
      <c r="I96" s="8"/>
      <c r="J96" s="4"/>
      <c r="K96" s="8"/>
      <c r="L96" s="4"/>
      <c r="M96" s="8"/>
      <c r="N96" s="4"/>
      <c r="O96" s="8"/>
      <c r="P96" s="4"/>
      <c r="Q96" s="8"/>
      <c r="R96" s="4"/>
      <c r="S96" s="8"/>
      <c r="T96" s="4"/>
      <c r="U96" s="8"/>
      <c r="V96" s="4"/>
      <c r="W96" s="8"/>
      <c r="X96" s="4"/>
      <c r="Y96" s="8"/>
      <c r="Z96" s="4"/>
      <c r="AA96" s="8"/>
      <c r="AB96" s="4"/>
      <c r="AC96" s="4"/>
      <c r="AD96" s="4"/>
      <c r="AE96" s="4"/>
      <c r="AF96" s="4"/>
    </row>
    <row r="97" spans="1:38" x14ac:dyDescent="0.4">
      <c r="A97" s="5"/>
      <c r="B97" s="4"/>
      <c r="C97" s="4"/>
      <c r="D97" s="17"/>
      <c r="E97" s="8"/>
      <c r="F97" s="4"/>
      <c r="G97" s="8"/>
      <c r="H97" s="4"/>
      <c r="I97" s="8"/>
      <c r="J97" s="4"/>
      <c r="K97" s="8"/>
      <c r="L97" s="4"/>
      <c r="M97" s="8"/>
      <c r="N97" s="4"/>
      <c r="O97" s="8"/>
      <c r="P97" s="4"/>
      <c r="Q97" s="8"/>
      <c r="R97" s="4"/>
      <c r="S97" s="8"/>
      <c r="T97" s="4"/>
      <c r="U97" s="8"/>
      <c r="V97" s="4"/>
      <c r="W97" s="8"/>
      <c r="X97" s="4"/>
      <c r="Y97" s="8"/>
      <c r="Z97" s="4"/>
      <c r="AA97" s="8"/>
      <c r="AB97" s="4"/>
      <c r="AJ97" s="6"/>
      <c r="AK97" s="6"/>
      <c r="AL97" s="6"/>
    </row>
    <row r="98" spans="1:38" x14ac:dyDescent="0.4">
      <c r="B98" s="34"/>
      <c r="C98" s="34"/>
      <c r="D98" s="35"/>
      <c r="E98" s="36"/>
      <c r="F98" s="34"/>
      <c r="G98" s="36"/>
      <c r="H98" s="34"/>
      <c r="I98" s="36"/>
      <c r="J98" s="34"/>
      <c r="K98" s="36"/>
      <c r="L98" s="34"/>
      <c r="M98" s="36"/>
      <c r="N98" s="34"/>
      <c r="O98" s="36"/>
      <c r="P98" s="34"/>
      <c r="Q98" s="36"/>
      <c r="R98" s="34"/>
      <c r="S98" s="36"/>
      <c r="T98" s="34"/>
      <c r="AC98" s="5"/>
      <c r="AD98" s="5"/>
      <c r="AE98" s="5"/>
      <c r="AF98" s="5"/>
      <c r="AJ98" s="6"/>
      <c r="AK98" s="6"/>
      <c r="AL98" s="6"/>
    </row>
    <row r="99" spans="1:38" x14ac:dyDescent="0.4">
      <c r="B99" s="34"/>
      <c r="C99" s="34"/>
      <c r="D99" s="35"/>
      <c r="E99" s="36"/>
      <c r="F99" s="34"/>
      <c r="G99" s="36"/>
      <c r="H99" s="34"/>
      <c r="I99" s="36"/>
      <c r="J99" s="34"/>
      <c r="K99" s="36"/>
      <c r="L99" s="34"/>
      <c r="M99" s="36"/>
      <c r="N99" s="34"/>
      <c r="O99" s="36"/>
      <c r="P99" s="34"/>
      <c r="Q99" s="36"/>
      <c r="R99" s="34"/>
      <c r="S99" s="36"/>
      <c r="T99" s="34"/>
      <c r="U99" s="6"/>
      <c r="V99" s="6"/>
      <c r="W99" s="6"/>
      <c r="X99" s="6"/>
      <c r="Y99" s="6"/>
      <c r="Z99" s="6"/>
      <c r="AA99" s="6"/>
      <c r="AB99" s="6"/>
      <c r="AC99" s="5"/>
      <c r="AD99" s="5"/>
      <c r="AE99" s="5"/>
      <c r="AF99" s="5"/>
      <c r="AJ99" s="6"/>
      <c r="AK99" s="6"/>
      <c r="AL99" s="6"/>
    </row>
    <row r="100" spans="1:38" x14ac:dyDescent="0.4">
      <c r="B100" s="34"/>
      <c r="C100" s="34"/>
      <c r="D100" s="35"/>
      <c r="E100" s="36"/>
      <c r="F100" s="34"/>
      <c r="G100" s="36"/>
      <c r="H100" s="34"/>
      <c r="I100" s="36"/>
      <c r="J100" s="34"/>
      <c r="K100" s="36"/>
      <c r="L100" s="34"/>
      <c r="M100" s="36"/>
      <c r="N100" s="34"/>
      <c r="O100" s="36"/>
      <c r="P100" s="34"/>
      <c r="Q100" s="36"/>
      <c r="R100" s="34"/>
      <c r="S100" s="36"/>
      <c r="T100" s="34"/>
      <c r="U100" s="6"/>
      <c r="V100" s="6"/>
      <c r="W100" s="6"/>
      <c r="X100" s="6"/>
      <c r="Y100" s="6"/>
      <c r="Z100" s="6"/>
      <c r="AA100" s="6"/>
      <c r="AB100" s="6"/>
    </row>
  </sheetData>
  <mergeCells count="107">
    <mergeCell ref="B67:AB67"/>
    <mergeCell ref="B64:AB64"/>
    <mergeCell ref="B65:AB65"/>
    <mergeCell ref="B66:AB66"/>
    <mergeCell ref="S48:U48"/>
    <mergeCell ref="V48:X48"/>
    <mergeCell ref="Y48:AB48"/>
    <mergeCell ref="S49:U49"/>
    <mergeCell ref="V49:X49"/>
    <mergeCell ref="Y49:AB49"/>
    <mergeCell ref="C43:Q43"/>
    <mergeCell ref="Y43:AB43"/>
    <mergeCell ref="C44:Q44"/>
    <mergeCell ref="C45:Q45"/>
    <mergeCell ref="C46:Q46"/>
    <mergeCell ref="S43:U43"/>
    <mergeCell ref="V43:X43"/>
    <mergeCell ref="B58:AB58"/>
    <mergeCell ref="C47:Q47"/>
    <mergeCell ref="C49:Q49"/>
    <mergeCell ref="C48:Q48"/>
    <mergeCell ref="S44:U44"/>
    <mergeCell ref="V44:X44"/>
    <mergeCell ref="Y44:AB44"/>
    <mergeCell ref="S45:U45"/>
    <mergeCell ref="V45:X45"/>
    <mergeCell ref="Y45:AB45"/>
    <mergeCell ref="S46:U46"/>
    <mergeCell ref="V46:X46"/>
    <mergeCell ref="Y46:AB46"/>
    <mergeCell ref="S47:U47"/>
    <mergeCell ref="V47:X47"/>
    <mergeCell ref="Y47:AB47"/>
    <mergeCell ref="Y41:AB41"/>
    <mergeCell ref="C42:Q42"/>
    <mergeCell ref="Y42:AB42"/>
    <mergeCell ref="S41:U41"/>
    <mergeCell ref="V41:X41"/>
    <mergeCell ref="C41:Q41"/>
    <mergeCell ref="V42:X42"/>
    <mergeCell ref="B39:B40"/>
    <mergeCell ref="C39:Q40"/>
    <mergeCell ref="S39:X39"/>
    <mergeCell ref="Y39:AB40"/>
    <mergeCell ref="S40:U40"/>
    <mergeCell ref="V40:X40"/>
    <mergeCell ref="C31:Q31"/>
    <mergeCell ref="Y31:AB31"/>
    <mergeCell ref="B35:Q35"/>
    <mergeCell ref="Y35:AB35"/>
    <mergeCell ref="Y37:AB37"/>
    <mergeCell ref="B34:Y34"/>
    <mergeCell ref="C32:Q32"/>
    <mergeCell ref="S32:U32"/>
    <mergeCell ref="W32:X32"/>
    <mergeCell ref="Y32:AB32"/>
    <mergeCell ref="C33:Q33"/>
    <mergeCell ref="S33:U33"/>
    <mergeCell ref="W33:X33"/>
    <mergeCell ref="Y33:AB33"/>
    <mergeCell ref="C28:Q28"/>
    <mergeCell ref="Y28:AB28"/>
    <mergeCell ref="C29:Q29"/>
    <mergeCell ref="Y29:AB29"/>
    <mergeCell ref="C30:Q30"/>
    <mergeCell ref="Y30:AB30"/>
    <mergeCell ref="C25:Q26"/>
    <mergeCell ref="S25:X25"/>
    <mergeCell ref="Y25:AB26"/>
    <mergeCell ref="C27:Q27"/>
    <mergeCell ref="Y27:AB27"/>
    <mergeCell ref="V26:X26"/>
    <mergeCell ref="W17:Z17"/>
    <mergeCell ref="S23:U23"/>
    <mergeCell ref="W23:Z23"/>
    <mergeCell ref="S22:U22"/>
    <mergeCell ref="W22:Z22"/>
    <mergeCell ref="E11:AB11"/>
    <mergeCell ref="E12:AB12"/>
    <mergeCell ref="E16:Q16"/>
    <mergeCell ref="S16:U16"/>
    <mergeCell ref="W16:Z16"/>
    <mergeCell ref="AA16:AB16"/>
    <mergeCell ref="A1:C1"/>
    <mergeCell ref="E10:AB10"/>
    <mergeCell ref="A3:AB3"/>
    <mergeCell ref="A4:AB4"/>
    <mergeCell ref="E7:AB7"/>
    <mergeCell ref="E8:AB8"/>
    <mergeCell ref="E9:AB9"/>
    <mergeCell ref="B19:B20"/>
    <mergeCell ref="B52:AB53"/>
    <mergeCell ref="W27:X27"/>
    <mergeCell ref="W28:X28"/>
    <mergeCell ref="W29:X29"/>
    <mergeCell ref="W30:X30"/>
    <mergeCell ref="W31:X31"/>
    <mergeCell ref="S27:U27"/>
    <mergeCell ref="S28:U28"/>
    <mergeCell ref="S29:U29"/>
    <mergeCell ref="S30:U30"/>
    <mergeCell ref="S31:U31"/>
    <mergeCell ref="S35:U35"/>
    <mergeCell ref="S26:U26"/>
    <mergeCell ref="B25:B26"/>
    <mergeCell ref="S42:U42"/>
    <mergeCell ref="S17:U17"/>
  </mergeCells>
  <pageMargins left="0.7" right="0.7" top="0.74" bottom="0.4" header="0.3" footer="0.3"/>
  <pageSetup paperSize="9" scale="46" orientation="portrait" horizontalDpi="4294967293" r:id="rId1"/>
  <colBreaks count="1" manualBreakCount="1">
    <brk id="29" min="2" max="96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Y99"/>
  <sheetViews>
    <sheetView showGridLines="0" view="pageBreakPreview" topLeftCell="A85" zoomScale="80" zoomScaleNormal="80" zoomScaleSheetLayoutView="80" workbookViewId="0">
      <selection activeCell="R95" sqref="R95"/>
    </sheetView>
  </sheetViews>
  <sheetFormatPr defaultColWidth="8.90625" defaultRowHeight="15.5" x14ac:dyDescent="0.35"/>
  <cols>
    <col min="1" max="1" width="29.453125" style="60" customWidth="1"/>
    <col min="2" max="2" width="11.54296875" style="60" customWidth="1"/>
    <col min="3" max="3" width="9.54296875" style="60" customWidth="1"/>
    <col min="4" max="11" width="9.1796875" style="60" customWidth="1"/>
    <col min="12" max="12" width="1.90625" style="60" customWidth="1"/>
    <col min="13" max="17" width="8.90625" style="60"/>
    <col min="18" max="18" width="30.26953125" style="60" customWidth="1"/>
    <col min="19" max="16384" width="8.90625" style="60"/>
  </cols>
  <sheetData>
    <row r="1" spans="1:25" x14ac:dyDescent="0.35">
      <c r="A1" s="567" t="s">
        <v>188</v>
      </c>
      <c r="K1" s="63"/>
    </row>
    <row r="3" spans="1:25" x14ac:dyDescent="0.35">
      <c r="A3" s="648" t="s">
        <v>189</v>
      </c>
      <c r="B3" s="648"/>
      <c r="C3" s="648"/>
      <c r="D3" s="648"/>
      <c r="E3" s="648"/>
      <c r="F3" s="648"/>
      <c r="G3" s="648"/>
      <c r="H3" s="648"/>
      <c r="I3" s="648"/>
      <c r="J3" s="648"/>
      <c r="K3" s="648"/>
    </row>
    <row r="4" spans="1:25" x14ac:dyDescent="0.35">
      <c r="B4" s="264"/>
      <c r="C4" s="264"/>
      <c r="D4" s="264"/>
      <c r="E4" s="264"/>
      <c r="F4" s="264"/>
      <c r="G4" s="264"/>
      <c r="H4" s="264"/>
      <c r="I4" s="264"/>
    </row>
    <row r="5" spans="1:25" x14ac:dyDescent="0.35">
      <c r="A5" s="65" t="s">
        <v>70</v>
      </c>
      <c r="B5" s="65" t="str">
        <f>'Lamp.A PB '!C6</f>
        <v>: SIJIL SISTEM KOMPUTER DAN RANGKAIAN</v>
      </c>
      <c r="C5" s="65"/>
      <c r="D5" s="65"/>
      <c r="G5" s="264"/>
      <c r="H5" s="264"/>
      <c r="I5" s="264"/>
    </row>
    <row r="6" spans="1:25" x14ac:dyDescent="0.35">
      <c r="A6" s="65" t="s">
        <v>103</v>
      </c>
      <c r="B6" s="68" t="s">
        <v>250</v>
      </c>
      <c r="C6" s="68"/>
      <c r="D6" s="68"/>
      <c r="E6" s="68"/>
      <c r="F6" s="65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1:25" ht="15.75" customHeight="1" x14ac:dyDescent="0.35">
      <c r="A7" s="65" t="s">
        <v>73</v>
      </c>
      <c r="B7" s="65" t="str">
        <f>'Lamp.A PB '!C10</f>
        <v>: SSK 1</v>
      </c>
      <c r="C7" s="126"/>
      <c r="D7" s="126"/>
      <c r="F7" s="65"/>
      <c r="G7" s="264"/>
      <c r="H7" s="264"/>
      <c r="I7" s="264"/>
    </row>
    <row r="8" spans="1:25" ht="15.75" customHeight="1" x14ac:dyDescent="0.35">
      <c r="A8" s="65" t="s">
        <v>104</v>
      </c>
      <c r="B8" s="65" t="s">
        <v>105</v>
      </c>
      <c r="C8" s="126"/>
      <c r="D8" s="126"/>
      <c r="G8" s="264"/>
      <c r="H8" s="264"/>
      <c r="I8" s="264"/>
    </row>
    <row r="9" spans="1:25" ht="25" customHeight="1" thickBot="1" x14ac:dyDescent="0.4">
      <c r="F9" s="65"/>
      <c r="G9" s="264"/>
      <c r="H9" s="264"/>
      <c r="I9" s="264"/>
    </row>
    <row r="10" spans="1:25" ht="43.5" customHeight="1" thickBot="1" x14ac:dyDescent="0.4">
      <c r="A10" s="391" t="s">
        <v>93</v>
      </c>
      <c r="B10" s="392"/>
      <c r="C10" s="392" t="s">
        <v>22</v>
      </c>
      <c r="D10" s="392" t="s">
        <v>23</v>
      </c>
      <c r="E10" s="392" t="s">
        <v>24</v>
      </c>
      <c r="F10" s="392" t="s">
        <v>25</v>
      </c>
      <c r="G10" s="392" t="s">
        <v>26</v>
      </c>
      <c r="H10" s="392" t="s">
        <v>27</v>
      </c>
      <c r="I10" s="392" t="s">
        <v>28</v>
      </c>
      <c r="J10" s="392" t="s">
        <v>29</v>
      </c>
      <c r="K10" s="393" t="s">
        <v>124</v>
      </c>
    </row>
    <row r="11" spans="1:25" ht="30.75" customHeight="1" x14ac:dyDescent="0.35">
      <c r="A11" s="743"/>
      <c r="B11" s="390" t="s">
        <v>14</v>
      </c>
      <c r="C11" s="150"/>
      <c r="D11" s="150"/>
      <c r="E11" s="150"/>
      <c r="F11" s="150"/>
      <c r="G11" s="150"/>
      <c r="H11" s="311"/>
      <c r="I11" s="310"/>
      <c r="J11" s="312"/>
      <c r="K11" s="321"/>
    </row>
    <row r="12" spans="1:25" ht="30.75" customHeight="1" x14ac:dyDescent="0.35">
      <c r="A12" s="744"/>
      <c r="B12" s="146" t="s">
        <v>15</v>
      </c>
      <c r="C12" s="115"/>
      <c r="D12" s="150"/>
      <c r="E12" s="150"/>
      <c r="F12" s="150"/>
      <c r="G12" s="150"/>
      <c r="H12" s="151"/>
      <c r="I12" s="152"/>
      <c r="J12" s="274"/>
      <c r="K12" s="212"/>
    </row>
    <row r="13" spans="1:25" ht="30.75" customHeight="1" x14ac:dyDescent="0.35">
      <c r="A13" s="744"/>
      <c r="B13" s="156" t="s">
        <v>16</v>
      </c>
      <c r="C13" s="115"/>
      <c r="D13" s="150"/>
      <c r="E13" s="150"/>
      <c r="F13" s="150"/>
      <c r="G13" s="150"/>
      <c r="H13" s="151"/>
      <c r="I13" s="152"/>
      <c r="J13" s="274"/>
      <c r="K13" s="212"/>
    </row>
    <row r="14" spans="1:25" ht="30.75" customHeight="1" x14ac:dyDescent="0.35">
      <c r="A14" s="744"/>
      <c r="B14" s="260" t="s">
        <v>17</v>
      </c>
      <c r="C14" s="115"/>
      <c r="D14" s="150"/>
      <c r="E14" s="150"/>
      <c r="F14" s="150"/>
      <c r="G14" s="150"/>
      <c r="H14" s="151"/>
      <c r="I14" s="152"/>
      <c r="J14" s="274"/>
      <c r="K14" s="212"/>
    </row>
    <row r="15" spans="1:25" ht="30.75" customHeight="1" x14ac:dyDescent="0.35">
      <c r="A15" s="744"/>
      <c r="B15" s="306" t="s">
        <v>21</v>
      </c>
      <c r="C15" s="115"/>
      <c r="D15" s="150"/>
      <c r="E15" s="150"/>
      <c r="F15" s="150"/>
      <c r="G15" s="150"/>
      <c r="H15" s="307"/>
      <c r="I15" s="308"/>
      <c r="J15" s="309"/>
      <c r="K15" s="320"/>
    </row>
    <row r="16" spans="1:25" ht="30.75" customHeight="1" x14ac:dyDescent="0.35">
      <c r="A16" s="744"/>
      <c r="B16" s="570" t="s">
        <v>258</v>
      </c>
      <c r="C16" s="115"/>
      <c r="D16" s="150"/>
      <c r="E16" s="150"/>
      <c r="F16" s="150"/>
      <c r="G16" s="150"/>
      <c r="H16" s="307"/>
      <c r="I16" s="308"/>
      <c r="J16" s="309"/>
      <c r="K16" s="320"/>
    </row>
    <row r="17" spans="1:11" ht="30.75" customHeight="1" thickBot="1" x14ac:dyDescent="0.4">
      <c r="A17" s="745"/>
      <c r="B17" s="571" t="s">
        <v>259</v>
      </c>
      <c r="C17" s="115"/>
      <c r="D17" s="150"/>
      <c r="E17" s="150"/>
      <c r="F17" s="150"/>
      <c r="G17" s="150"/>
      <c r="H17" s="307"/>
      <c r="I17" s="308"/>
      <c r="J17" s="309"/>
      <c r="K17" s="320"/>
    </row>
    <row r="18" spans="1:11" s="28" customFormat="1" ht="33" customHeight="1" thickBot="1" x14ac:dyDescent="0.4">
      <c r="A18" s="741" t="s">
        <v>94</v>
      </c>
      <c r="B18" s="742"/>
      <c r="C18" s="313"/>
      <c r="D18" s="314"/>
      <c r="E18" s="315"/>
      <c r="F18" s="319"/>
      <c r="G18" s="433"/>
      <c r="H18" s="434"/>
      <c r="I18" s="435"/>
      <c r="J18" s="436"/>
      <c r="K18" s="437"/>
    </row>
    <row r="19" spans="1:11" s="28" customFormat="1" ht="33" customHeight="1" x14ac:dyDescent="0.35">
      <c r="A19" s="743"/>
      <c r="B19" s="390" t="s">
        <v>14</v>
      </c>
      <c r="C19" s="115"/>
      <c r="D19" s="150"/>
      <c r="E19" s="150"/>
      <c r="F19" s="150"/>
      <c r="G19" s="150"/>
      <c r="H19" s="151"/>
      <c r="I19" s="541"/>
      <c r="J19" s="274"/>
      <c r="K19" s="212"/>
    </row>
    <row r="20" spans="1:11" s="28" customFormat="1" ht="33" customHeight="1" x14ac:dyDescent="0.35">
      <c r="A20" s="744"/>
      <c r="B20" s="146" t="s">
        <v>15</v>
      </c>
      <c r="C20" s="115"/>
      <c r="D20" s="150"/>
      <c r="E20" s="150"/>
      <c r="F20" s="150"/>
      <c r="G20" s="150"/>
      <c r="H20" s="151"/>
      <c r="I20" s="541"/>
      <c r="J20" s="274"/>
      <c r="K20" s="212"/>
    </row>
    <row r="21" spans="1:11" s="28" customFormat="1" ht="33" customHeight="1" x14ac:dyDescent="0.35">
      <c r="A21" s="744"/>
      <c r="B21" s="156" t="s">
        <v>16</v>
      </c>
      <c r="C21" s="115"/>
      <c r="D21" s="150"/>
      <c r="E21" s="150"/>
      <c r="F21" s="150"/>
      <c r="G21" s="150"/>
      <c r="H21" s="151"/>
      <c r="I21" s="569"/>
      <c r="J21" s="274"/>
      <c r="K21" s="212"/>
    </row>
    <row r="22" spans="1:11" s="28" customFormat="1" ht="33" customHeight="1" x14ac:dyDescent="0.35">
      <c r="A22" s="744"/>
      <c r="B22" s="260" t="s">
        <v>17</v>
      </c>
      <c r="C22" s="115"/>
      <c r="D22" s="150"/>
      <c r="E22" s="150"/>
      <c r="F22" s="150"/>
      <c r="G22" s="150"/>
      <c r="H22" s="151"/>
      <c r="I22" s="569"/>
      <c r="J22" s="274"/>
      <c r="K22" s="212"/>
    </row>
    <row r="23" spans="1:11" s="28" customFormat="1" ht="33" customHeight="1" x14ac:dyDescent="0.35">
      <c r="A23" s="744"/>
      <c r="B23" s="306" t="s">
        <v>21</v>
      </c>
      <c r="C23" s="115"/>
      <c r="D23" s="150"/>
      <c r="E23" s="150"/>
      <c r="F23" s="150"/>
      <c r="G23" s="150"/>
      <c r="H23" s="151"/>
      <c r="I23" s="569"/>
      <c r="J23" s="274"/>
      <c r="K23" s="212"/>
    </row>
    <row r="24" spans="1:11" s="28" customFormat="1" ht="33" customHeight="1" x14ac:dyDescent="0.35">
      <c r="A24" s="744"/>
      <c r="B24" s="570" t="s">
        <v>258</v>
      </c>
      <c r="C24" s="115"/>
      <c r="D24" s="150"/>
      <c r="E24" s="150"/>
      <c r="F24" s="150"/>
      <c r="G24" s="150"/>
      <c r="H24" s="151"/>
      <c r="I24" s="541"/>
      <c r="J24" s="274"/>
      <c r="K24" s="212"/>
    </row>
    <row r="25" spans="1:11" s="28" customFormat="1" ht="33" customHeight="1" thickBot="1" x14ac:dyDescent="0.4">
      <c r="A25" s="745"/>
      <c r="B25" s="571" t="s">
        <v>259</v>
      </c>
      <c r="C25" s="115"/>
      <c r="D25" s="150"/>
      <c r="E25" s="150"/>
      <c r="F25" s="150"/>
      <c r="G25" s="150"/>
      <c r="H25" s="151"/>
      <c r="I25" s="541"/>
      <c r="J25" s="274"/>
      <c r="K25" s="212"/>
    </row>
    <row r="26" spans="1:11" s="28" customFormat="1" ht="33" customHeight="1" thickBot="1" x14ac:dyDescent="0.4">
      <c r="A26" s="741" t="s">
        <v>94</v>
      </c>
      <c r="B26" s="742"/>
      <c r="C26" s="313"/>
      <c r="D26" s="314"/>
      <c r="E26" s="315"/>
      <c r="F26" s="319"/>
      <c r="G26" s="433"/>
      <c r="H26" s="434"/>
      <c r="I26" s="435"/>
      <c r="J26" s="436"/>
      <c r="K26" s="437"/>
    </row>
    <row r="27" spans="1:11" s="28" customFormat="1" ht="33" customHeight="1" x14ac:dyDescent="0.35">
      <c r="A27" s="743"/>
      <c r="B27" s="390" t="s">
        <v>14</v>
      </c>
      <c r="C27" s="115"/>
      <c r="D27" s="150"/>
      <c r="E27" s="150"/>
      <c r="F27" s="150"/>
      <c r="G27" s="150"/>
      <c r="H27" s="151"/>
      <c r="I27" s="541"/>
      <c r="J27" s="274"/>
      <c r="K27" s="212"/>
    </row>
    <row r="28" spans="1:11" s="28" customFormat="1" ht="33" customHeight="1" x14ac:dyDescent="0.35">
      <c r="A28" s="744"/>
      <c r="B28" s="146" t="s">
        <v>15</v>
      </c>
      <c r="C28" s="115"/>
      <c r="D28" s="150"/>
      <c r="E28" s="150"/>
      <c r="F28" s="150"/>
      <c r="G28" s="150"/>
      <c r="H28" s="151"/>
      <c r="I28" s="541"/>
      <c r="J28" s="274"/>
      <c r="K28" s="212"/>
    </row>
    <row r="29" spans="1:11" s="28" customFormat="1" ht="33" customHeight="1" x14ac:dyDescent="0.35">
      <c r="A29" s="744"/>
      <c r="B29" s="156" t="s">
        <v>16</v>
      </c>
      <c r="C29" s="115"/>
      <c r="D29" s="150"/>
      <c r="E29" s="150"/>
      <c r="F29" s="150"/>
      <c r="G29" s="150"/>
      <c r="H29" s="151"/>
      <c r="I29" s="541"/>
      <c r="J29" s="274"/>
      <c r="K29" s="212"/>
    </row>
    <row r="30" spans="1:11" s="28" customFormat="1" ht="33" customHeight="1" x14ac:dyDescent="0.35">
      <c r="A30" s="744"/>
      <c r="B30" s="260" t="s">
        <v>17</v>
      </c>
      <c r="C30" s="115"/>
      <c r="D30" s="150"/>
      <c r="E30" s="150"/>
      <c r="F30" s="150"/>
      <c r="G30" s="150"/>
      <c r="H30" s="151"/>
      <c r="I30" s="569"/>
      <c r="J30" s="274"/>
      <c r="K30" s="212"/>
    </row>
    <row r="31" spans="1:11" s="28" customFormat="1" ht="33" customHeight="1" x14ac:dyDescent="0.35">
      <c r="A31" s="744"/>
      <c r="B31" s="306" t="s">
        <v>21</v>
      </c>
      <c r="C31" s="115"/>
      <c r="D31" s="150"/>
      <c r="E31" s="150"/>
      <c r="F31" s="150"/>
      <c r="G31" s="150"/>
      <c r="H31" s="151"/>
      <c r="I31" s="569"/>
      <c r="J31" s="274"/>
      <c r="K31" s="212"/>
    </row>
    <row r="32" spans="1:11" s="28" customFormat="1" ht="33" customHeight="1" x14ac:dyDescent="0.35">
      <c r="A32" s="744"/>
      <c r="B32" s="570" t="s">
        <v>258</v>
      </c>
      <c r="C32" s="115"/>
      <c r="D32" s="150"/>
      <c r="E32" s="150"/>
      <c r="F32" s="150"/>
      <c r="G32" s="150"/>
      <c r="H32" s="151"/>
      <c r="I32" s="541"/>
      <c r="J32" s="274"/>
      <c r="K32" s="212"/>
    </row>
    <row r="33" spans="1:11" s="28" customFormat="1" ht="33" customHeight="1" thickBot="1" x14ac:dyDescent="0.4">
      <c r="A33" s="745"/>
      <c r="B33" s="571" t="s">
        <v>259</v>
      </c>
      <c r="C33" s="115"/>
      <c r="D33" s="150"/>
      <c r="E33" s="150"/>
      <c r="F33" s="150"/>
      <c r="G33" s="150"/>
      <c r="H33" s="151"/>
      <c r="I33" s="541"/>
      <c r="J33" s="274"/>
      <c r="K33" s="212"/>
    </row>
    <row r="34" spans="1:11" s="28" customFormat="1" ht="33" customHeight="1" thickBot="1" x14ac:dyDescent="0.4">
      <c r="A34" s="741" t="s">
        <v>94</v>
      </c>
      <c r="B34" s="742"/>
      <c r="C34" s="313"/>
      <c r="D34" s="314"/>
      <c r="E34" s="315"/>
      <c r="F34" s="319"/>
      <c r="G34" s="433"/>
      <c r="H34" s="434"/>
      <c r="I34" s="435"/>
      <c r="J34" s="451"/>
      <c r="K34" s="437"/>
    </row>
    <row r="35" spans="1:11" ht="30" customHeight="1" x14ac:dyDescent="0.35">
      <c r="A35" s="743"/>
      <c r="B35" s="390" t="s">
        <v>14</v>
      </c>
      <c r="C35" s="115"/>
      <c r="D35" s="150"/>
      <c r="E35" s="150"/>
      <c r="F35" s="150"/>
      <c r="G35" s="150"/>
      <c r="H35" s="151"/>
      <c r="I35" s="541"/>
      <c r="J35" s="274"/>
      <c r="K35" s="212"/>
    </row>
    <row r="36" spans="1:11" ht="30" customHeight="1" x14ac:dyDescent="0.35">
      <c r="A36" s="744"/>
      <c r="B36" s="146" t="s">
        <v>15</v>
      </c>
      <c r="C36" s="115"/>
      <c r="D36" s="150"/>
      <c r="E36" s="150"/>
      <c r="F36" s="150"/>
      <c r="G36" s="150"/>
      <c r="H36" s="151"/>
      <c r="I36" s="569"/>
      <c r="J36" s="274"/>
      <c r="K36" s="212"/>
    </row>
    <row r="37" spans="1:11" ht="30" customHeight="1" x14ac:dyDescent="0.35">
      <c r="A37" s="744"/>
      <c r="B37" s="156" t="s">
        <v>16</v>
      </c>
      <c r="C37" s="115"/>
      <c r="D37" s="150"/>
      <c r="E37" s="150"/>
      <c r="F37" s="150"/>
      <c r="G37" s="150"/>
      <c r="H37" s="151"/>
      <c r="I37" s="569"/>
      <c r="J37" s="274"/>
      <c r="K37" s="212"/>
    </row>
    <row r="38" spans="1:11" ht="30" customHeight="1" x14ac:dyDescent="0.35">
      <c r="A38" s="744"/>
      <c r="B38" s="260" t="s">
        <v>17</v>
      </c>
      <c r="C38" s="115"/>
      <c r="D38" s="150"/>
      <c r="E38" s="150"/>
      <c r="F38" s="150"/>
      <c r="G38" s="150"/>
      <c r="H38" s="151"/>
      <c r="I38" s="569"/>
      <c r="J38" s="274"/>
      <c r="K38" s="212"/>
    </row>
    <row r="39" spans="1:11" ht="30" customHeight="1" x14ac:dyDescent="0.35">
      <c r="A39" s="744"/>
      <c r="B39" s="306" t="s">
        <v>21</v>
      </c>
      <c r="C39" s="115"/>
      <c r="D39" s="150"/>
      <c r="E39" s="150"/>
      <c r="F39" s="150"/>
      <c r="G39" s="150"/>
      <c r="H39" s="151"/>
      <c r="I39" s="541"/>
      <c r="J39" s="274"/>
      <c r="K39" s="212"/>
    </row>
    <row r="40" spans="1:11" ht="30" customHeight="1" x14ac:dyDescent="0.35">
      <c r="A40" s="744"/>
      <c r="B40" s="570" t="s">
        <v>258</v>
      </c>
      <c r="C40" s="115"/>
      <c r="D40" s="150"/>
      <c r="E40" s="150"/>
      <c r="F40" s="150"/>
      <c r="G40" s="150"/>
      <c r="H40" s="151"/>
      <c r="I40" s="541"/>
      <c r="J40" s="274"/>
      <c r="K40" s="212"/>
    </row>
    <row r="41" spans="1:11" ht="30" customHeight="1" thickBot="1" x14ac:dyDescent="0.4">
      <c r="A41" s="745"/>
      <c r="B41" s="571" t="s">
        <v>259</v>
      </c>
      <c r="C41" s="115"/>
      <c r="D41" s="150"/>
      <c r="E41" s="150"/>
      <c r="F41" s="150"/>
      <c r="G41" s="150"/>
      <c r="H41" s="151"/>
      <c r="I41" s="541"/>
      <c r="J41" s="274"/>
      <c r="K41" s="212"/>
    </row>
    <row r="42" spans="1:11" ht="30.75" customHeight="1" thickBot="1" x14ac:dyDescent="0.4">
      <c r="A42" s="741" t="s">
        <v>94</v>
      </c>
      <c r="B42" s="742"/>
      <c r="C42" s="313"/>
      <c r="D42" s="314"/>
      <c r="E42" s="315"/>
      <c r="F42" s="319"/>
      <c r="G42" s="433"/>
      <c r="H42" s="434"/>
      <c r="I42" s="435"/>
      <c r="J42" s="451"/>
      <c r="K42" s="437"/>
    </row>
    <row r="43" spans="1:11" ht="30.75" customHeight="1" x14ac:dyDescent="0.35">
      <c r="A43" s="743"/>
      <c r="B43" s="390" t="s">
        <v>14</v>
      </c>
      <c r="C43" s="115"/>
      <c r="D43" s="150"/>
      <c r="E43" s="150"/>
      <c r="F43" s="150"/>
      <c r="G43" s="150"/>
      <c r="H43" s="151"/>
      <c r="I43" s="569"/>
      <c r="J43" s="274"/>
      <c r="K43" s="212"/>
    </row>
    <row r="44" spans="1:11" ht="30.75" customHeight="1" x14ac:dyDescent="0.35">
      <c r="A44" s="744"/>
      <c r="B44" s="146" t="s">
        <v>15</v>
      </c>
      <c r="C44" s="115"/>
      <c r="D44" s="150"/>
      <c r="E44" s="150"/>
      <c r="F44" s="150"/>
      <c r="G44" s="150"/>
      <c r="H44" s="151"/>
      <c r="I44" s="569"/>
      <c r="J44" s="274"/>
      <c r="K44" s="212"/>
    </row>
    <row r="45" spans="1:11" ht="30.75" customHeight="1" x14ac:dyDescent="0.35">
      <c r="A45" s="744"/>
      <c r="B45" s="156" t="s">
        <v>16</v>
      </c>
      <c r="C45" s="115"/>
      <c r="D45" s="150"/>
      <c r="E45" s="150"/>
      <c r="F45" s="150"/>
      <c r="G45" s="150"/>
      <c r="H45" s="151"/>
      <c r="I45" s="569"/>
      <c r="J45" s="274"/>
      <c r="K45" s="212"/>
    </row>
    <row r="46" spans="1:11" ht="30.75" customHeight="1" x14ac:dyDescent="0.35">
      <c r="A46" s="744"/>
      <c r="B46" s="260" t="s">
        <v>17</v>
      </c>
      <c r="C46" s="115"/>
      <c r="D46" s="150"/>
      <c r="E46" s="150"/>
      <c r="F46" s="150"/>
      <c r="G46" s="150"/>
      <c r="H46" s="151"/>
      <c r="I46" s="569"/>
      <c r="J46" s="274"/>
      <c r="K46" s="212"/>
    </row>
    <row r="47" spans="1:11" ht="30.75" customHeight="1" x14ac:dyDescent="0.35">
      <c r="A47" s="744"/>
      <c r="B47" s="306" t="s">
        <v>21</v>
      </c>
      <c r="C47" s="115"/>
      <c r="D47" s="150"/>
      <c r="E47" s="150"/>
      <c r="F47" s="150"/>
      <c r="G47" s="150"/>
      <c r="H47" s="151"/>
      <c r="I47" s="569"/>
      <c r="J47" s="274"/>
      <c r="K47" s="212"/>
    </row>
    <row r="48" spans="1:11" ht="30.75" customHeight="1" x14ac:dyDescent="0.35">
      <c r="A48" s="744"/>
      <c r="B48" s="570" t="s">
        <v>258</v>
      </c>
      <c r="C48" s="115"/>
      <c r="D48" s="150"/>
      <c r="E48" s="150"/>
      <c r="F48" s="150"/>
      <c r="G48" s="150"/>
      <c r="H48" s="151"/>
      <c r="I48" s="569"/>
      <c r="J48" s="274"/>
      <c r="K48" s="212"/>
    </row>
    <row r="49" spans="1:11" ht="30.75" customHeight="1" thickBot="1" x14ac:dyDescent="0.4">
      <c r="A49" s="745"/>
      <c r="B49" s="571" t="s">
        <v>259</v>
      </c>
      <c r="C49" s="115"/>
      <c r="D49" s="150"/>
      <c r="E49" s="150"/>
      <c r="F49" s="150"/>
      <c r="G49" s="150"/>
      <c r="H49" s="151"/>
      <c r="I49" s="569"/>
      <c r="J49" s="274"/>
      <c r="K49" s="212"/>
    </row>
    <row r="50" spans="1:11" ht="30.75" customHeight="1" thickBot="1" x14ac:dyDescent="0.4">
      <c r="A50" s="741" t="s">
        <v>94</v>
      </c>
      <c r="B50" s="742"/>
      <c r="C50" s="313"/>
      <c r="D50" s="314"/>
      <c r="E50" s="315"/>
      <c r="F50" s="319"/>
      <c r="G50" s="433"/>
      <c r="H50" s="434"/>
      <c r="I50" s="435"/>
      <c r="J50" s="451"/>
      <c r="K50" s="437"/>
    </row>
    <row r="51" spans="1:11" ht="30.75" customHeight="1" x14ac:dyDescent="0.35">
      <c r="A51" s="743"/>
      <c r="B51" s="390" t="s">
        <v>14</v>
      </c>
      <c r="C51" s="115"/>
      <c r="D51" s="150"/>
      <c r="E51" s="150"/>
      <c r="F51" s="150"/>
      <c r="G51" s="150"/>
      <c r="H51" s="151"/>
      <c r="I51" s="569"/>
      <c r="J51" s="274"/>
      <c r="K51" s="212"/>
    </row>
    <row r="52" spans="1:11" ht="30.75" customHeight="1" x14ac:dyDescent="0.35">
      <c r="A52" s="744"/>
      <c r="B52" s="146" t="s">
        <v>15</v>
      </c>
      <c r="C52" s="115"/>
      <c r="D52" s="150"/>
      <c r="E52" s="150"/>
      <c r="F52" s="150"/>
      <c r="G52" s="150"/>
      <c r="H52" s="151"/>
      <c r="I52" s="569"/>
      <c r="J52" s="274"/>
      <c r="K52" s="212"/>
    </row>
    <row r="53" spans="1:11" ht="30.75" customHeight="1" x14ac:dyDescent="0.35">
      <c r="A53" s="744"/>
      <c r="B53" s="156" t="s">
        <v>16</v>
      </c>
      <c r="C53" s="115"/>
      <c r="D53" s="150"/>
      <c r="E53" s="150"/>
      <c r="F53" s="150"/>
      <c r="G53" s="150"/>
      <c r="H53" s="151"/>
      <c r="I53" s="569"/>
      <c r="J53" s="274"/>
      <c r="K53" s="212"/>
    </row>
    <row r="54" spans="1:11" ht="30.75" customHeight="1" x14ac:dyDescent="0.35">
      <c r="A54" s="744"/>
      <c r="B54" s="260" t="s">
        <v>17</v>
      </c>
      <c r="C54" s="115"/>
      <c r="D54" s="150"/>
      <c r="E54" s="150"/>
      <c r="F54" s="150"/>
      <c r="G54" s="150"/>
      <c r="H54" s="151"/>
      <c r="I54" s="569"/>
      <c r="J54" s="274"/>
      <c r="K54" s="212"/>
    </row>
    <row r="55" spans="1:11" ht="30.75" customHeight="1" x14ac:dyDescent="0.35">
      <c r="A55" s="744"/>
      <c r="B55" s="306" t="s">
        <v>21</v>
      </c>
      <c r="C55" s="115"/>
      <c r="D55" s="150"/>
      <c r="E55" s="150"/>
      <c r="F55" s="150"/>
      <c r="G55" s="150"/>
      <c r="H55" s="151"/>
      <c r="I55" s="569"/>
      <c r="J55" s="274"/>
      <c r="K55" s="212"/>
    </row>
    <row r="56" spans="1:11" ht="30.75" customHeight="1" x14ac:dyDescent="0.35">
      <c r="A56" s="744"/>
      <c r="B56" s="570" t="s">
        <v>258</v>
      </c>
      <c r="C56" s="115"/>
      <c r="D56" s="150"/>
      <c r="E56" s="150"/>
      <c r="F56" s="150"/>
      <c r="G56" s="150"/>
      <c r="H56" s="151"/>
      <c r="I56" s="569"/>
      <c r="J56" s="274"/>
      <c r="K56" s="212"/>
    </row>
    <row r="57" spans="1:11" ht="30.75" customHeight="1" thickBot="1" x14ac:dyDescent="0.4">
      <c r="A57" s="745"/>
      <c r="B57" s="571" t="s">
        <v>259</v>
      </c>
      <c r="C57" s="115"/>
      <c r="D57" s="150"/>
      <c r="E57" s="150"/>
      <c r="F57" s="150"/>
      <c r="G57" s="150"/>
      <c r="H57" s="151"/>
      <c r="I57" s="569"/>
      <c r="J57" s="274"/>
      <c r="K57" s="212"/>
    </row>
    <row r="58" spans="1:11" ht="30.75" customHeight="1" thickBot="1" x14ac:dyDescent="0.4">
      <c r="A58" s="741" t="s">
        <v>94</v>
      </c>
      <c r="B58" s="742"/>
      <c r="C58" s="313"/>
      <c r="D58" s="314"/>
      <c r="E58" s="315"/>
      <c r="F58" s="319"/>
      <c r="G58" s="433"/>
      <c r="H58" s="434"/>
      <c r="I58" s="435"/>
      <c r="J58" s="451"/>
      <c r="K58" s="437"/>
    </row>
    <row r="59" spans="1:11" ht="30.75" customHeight="1" x14ac:dyDescent="0.35">
      <c r="A59" s="743"/>
      <c r="B59" s="390" t="s">
        <v>14</v>
      </c>
      <c r="C59" s="115"/>
      <c r="D59" s="150"/>
      <c r="E59" s="150"/>
      <c r="F59" s="150"/>
      <c r="G59" s="150"/>
      <c r="H59" s="151"/>
      <c r="I59" s="569"/>
      <c r="J59" s="274"/>
      <c r="K59" s="212"/>
    </row>
    <row r="60" spans="1:11" ht="30.75" customHeight="1" x14ac:dyDescent="0.35">
      <c r="A60" s="744"/>
      <c r="B60" s="146" t="s">
        <v>15</v>
      </c>
      <c r="C60" s="115"/>
      <c r="D60" s="150"/>
      <c r="E60" s="150"/>
      <c r="F60" s="150"/>
      <c r="G60" s="150"/>
      <c r="H60" s="151"/>
      <c r="I60" s="569"/>
      <c r="J60" s="274"/>
      <c r="K60" s="212"/>
    </row>
    <row r="61" spans="1:11" ht="30.75" customHeight="1" x14ac:dyDescent="0.35">
      <c r="A61" s="744"/>
      <c r="B61" s="156" t="s">
        <v>16</v>
      </c>
      <c r="C61" s="115"/>
      <c r="D61" s="150"/>
      <c r="E61" s="150"/>
      <c r="F61" s="150"/>
      <c r="G61" s="150"/>
      <c r="H61" s="151"/>
      <c r="I61" s="569"/>
      <c r="J61" s="274"/>
      <c r="K61" s="212"/>
    </row>
    <row r="62" spans="1:11" ht="30.75" customHeight="1" x14ac:dyDescent="0.35">
      <c r="A62" s="744"/>
      <c r="B62" s="260" t="s">
        <v>17</v>
      </c>
      <c r="C62" s="115"/>
      <c r="D62" s="150"/>
      <c r="E62" s="150"/>
      <c r="F62" s="150"/>
      <c r="G62" s="150"/>
      <c r="H62" s="151"/>
      <c r="I62" s="569"/>
      <c r="J62" s="274"/>
      <c r="K62" s="212"/>
    </row>
    <row r="63" spans="1:11" ht="30.75" customHeight="1" x14ac:dyDescent="0.35">
      <c r="A63" s="744"/>
      <c r="B63" s="306" t="s">
        <v>21</v>
      </c>
      <c r="C63" s="115"/>
      <c r="D63" s="150"/>
      <c r="E63" s="150"/>
      <c r="F63" s="150"/>
      <c r="G63" s="150"/>
      <c r="H63" s="151"/>
      <c r="I63" s="569"/>
      <c r="J63" s="274"/>
      <c r="K63" s="212"/>
    </row>
    <row r="64" spans="1:11" ht="30.75" customHeight="1" x14ac:dyDescent="0.35">
      <c r="A64" s="744"/>
      <c r="B64" s="570" t="s">
        <v>258</v>
      </c>
      <c r="C64" s="115"/>
      <c r="D64" s="150"/>
      <c r="E64" s="150"/>
      <c r="F64" s="150"/>
      <c r="G64" s="150"/>
      <c r="H64" s="151"/>
      <c r="I64" s="569"/>
      <c r="J64" s="274"/>
      <c r="K64" s="212"/>
    </row>
    <row r="65" spans="1:11" ht="30.75" customHeight="1" thickBot="1" x14ac:dyDescent="0.4">
      <c r="A65" s="745"/>
      <c r="B65" s="571" t="s">
        <v>259</v>
      </c>
      <c r="C65" s="115"/>
      <c r="D65" s="150"/>
      <c r="E65" s="150"/>
      <c r="F65" s="150"/>
      <c r="G65" s="150"/>
      <c r="H65" s="151"/>
      <c r="I65" s="569"/>
      <c r="J65" s="274"/>
      <c r="K65" s="212"/>
    </row>
    <row r="66" spans="1:11" ht="30.75" customHeight="1" thickBot="1" x14ac:dyDescent="0.4">
      <c r="A66" s="741" t="s">
        <v>94</v>
      </c>
      <c r="B66" s="742"/>
      <c r="C66" s="313"/>
      <c r="D66" s="314"/>
      <c r="E66" s="315"/>
      <c r="F66" s="319"/>
      <c r="G66" s="433"/>
      <c r="H66" s="434"/>
      <c r="I66" s="435"/>
      <c r="J66" s="451"/>
      <c r="K66" s="437"/>
    </row>
    <row r="67" spans="1:11" ht="30.75" customHeight="1" x14ac:dyDescent="0.35">
      <c r="A67" s="743"/>
      <c r="B67" s="390" t="s">
        <v>14</v>
      </c>
      <c r="C67" s="115"/>
      <c r="D67" s="150"/>
      <c r="E67" s="150"/>
      <c r="F67" s="150"/>
      <c r="G67" s="150"/>
      <c r="H67" s="151"/>
      <c r="I67" s="569"/>
      <c r="J67" s="274"/>
      <c r="K67" s="212"/>
    </row>
    <row r="68" spans="1:11" ht="30.75" customHeight="1" x14ac:dyDescent="0.35">
      <c r="A68" s="744"/>
      <c r="B68" s="146" t="s">
        <v>15</v>
      </c>
      <c r="C68" s="115"/>
      <c r="D68" s="150"/>
      <c r="E68" s="150"/>
      <c r="F68" s="150"/>
      <c r="G68" s="150"/>
      <c r="H68" s="151"/>
      <c r="I68" s="569"/>
      <c r="J68" s="274"/>
      <c r="K68" s="212"/>
    </row>
    <row r="69" spans="1:11" ht="30.75" customHeight="1" x14ac:dyDescent="0.35">
      <c r="A69" s="744"/>
      <c r="B69" s="156" t="s">
        <v>16</v>
      </c>
      <c r="C69" s="115"/>
      <c r="D69" s="150"/>
      <c r="E69" s="150"/>
      <c r="F69" s="150"/>
      <c r="G69" s="150"/>
      <c r="H69" s="151"/>
      <c r="I69" s="569"/>
      <c r="J69" s="274"/>
      <c r="K69" s="212"/>
    </row>
    <row r="70" spans="1:11" ht="30.75" customHeight="1" x14ac:dyDescent="0.35">
      <c r="A70" s="744"/>
      <c r="B70" s="260" t="s">
        <v>17</v>
      </c>
      <c r="C70" s="115"/>
      <c r="D70" s="150"/>
      <c r="E70" s="150"/>
      <c r="F70" s="150"/>
      <c r="G70" s="150"/>
      <c r="H70" s="151"/>
      <c r="I70" s="569"/>
      <c r="J70" s="274"/>
      <c r="K70" s="212"/>
    </row>
    <row r="71" spans="1:11" ht="30.75" customHeight="1" x14ac:dyDescent="0.35">
      <c r="A71" s="744"/>
      <c r="B71" s="306" t="s">
        <v>21</v>
      </c>
      <c r="C71" s="115"/>
      <c r="D71" s="150"/>
      <c r="E71" s="150"/>
      <c r="F71" s="150"/>
      <c r="G71" s="150"/>
      <c r="H71" s="151"/>
      <c r="I71" s="569"/>
      <c r="J71" s="274"/>
      <c r="K71" s="212"/>
    </row>
    <row r="72" spans="1:11" ht="30.75" customHeight="1" x14ac:dyDescent="0.35">
      <c r="A72" s="744"/>
      <c r="B72" s="570" t="s">
        <v>258</v>
      </c>
      <c r="C72" s="115"/>
      <c r="D72" s="150"/>
      <c r="E72" s="150"/>
      <c r="F72" s="150"/>
      <c r="G72" s="150"/>
      <c r="H72" s="151"/>
      <c r="I72" s="569"/>
      <c r="J72" s="274"/>
      <c r="K72" s="212"/>
    </row>
    <row r="73" spans="1:11" ht="30.75" customHeight="1" thickBot="1" x14ac:dyDescent="0.4">
      <c r="A73" s="745"/>
      <c r="B73" s="571" t="s">
        <v>259</v>
      </c>
      <c r="C73" s="115"/>
      <c r="D73" s="150"/>
      <c r="E73" s="150"/>
      <c r="F73" s="150"/>
      <c r="G73" s="150"/>
      <c r="H73" s="151"/>
      <c r="I73" s="569"/>
      <c r="J73" s="274"/>
      <c r="K73" s="212"/>
    </row>
    <row r="74" spans="1:11" ht="30.75" customHeight="1" thickBot="1" x14ac:dyDescent="0.4">
      <c r="A74" s="741" t="s">
        <v>94</v>
      </c>
      <c r="B74" s="742"/>
      <c r="C74" s="313"/>
      <c r="D74" s="314"/>
      <c r="E74" s="315"/>
      <c r="F74" s="319"/>
      <c r="G74" s="433"/>
      <c r="H74" s="434"/>
      <c r="I74" s="435"/>
      <c r="J74" s="451"/>
      <c r="K74" s="437"/>
    </row>
    <row r="75" spans="1:11" ht="30.75" customHeight="1" x14ac:dyDescent="0.35">
      <c r="A75" s="743"/>
      <c r="B75" s="390" t="s">
        <v>14</v>
      </c>
      <c r="C75" s="115"/>
      <c r="D75" s="150"/>
      <c r="E75" s="150"/>
      <c r="F75" s="150"/>
      <c r="G75" s="150"/>
      <c r="H75" s="151"/>
      <c r="I75" s="569"/>
      <c r="J75" s="274"/>
      <c r="K75" s="212"/>
    </row>
    <row r="76" spans="1:11" ht="30.75" customHeight="1" x14ac:dyDescent="0.35">
      <c r="A76" s="744"/>
      <c r="B76" s="146" t="s">
        <v>15</v>
      </c>
      <c r="C76" s="115"/>
      <c r="D76" s="150"/>
      <c r="E76" s="150"/>
      <c r="F76" s="150"/>
      <c r="G76" s="150"/>
      <c r="H76" s="151"/>
      <c r="I76" s="569"/>
      <c r="J76" s="274"/>
      <c r="K76" s="212"/>
    </row>
    <row r="77" spans="1:11" ht="30.75" customHeight="1" x14ac:dyDescent="0.35">
      <c r="A77" s="744"/>
      <c r="B77" s="156" t="s">
        <v>16</v>
      </c>
      <c r="C77" s="115"/>
      <c r="D77" s="150"/>
      <c r="E77" s="150"/>
      <c r="F77" s="150"/>
      <c r="G77" s="150"/>
      <c r="H77" s="151"/>
      <c r="I77" s="569"/>
      <c r="J77" s="274"/>
      <c r="K77" s="212"/>
    </row>
    <row r="78" spans="1:11" ht="30.75" customHeight="1" x14ac:dyDescent="0.35">
      <c r="A78" s="744"/>
      <c r="B78" s="260" t="s">
        <v>17</v>
      </c>
      <c r="C78" s="115"/>
      <c r="D78" s="150"/>
      <c r="E78" s="150"/>
      <c r="F78" s="150"/>
      <c r="G78" s="150"/>
      <c r="H78" s="151"/>
      <c r="I78" s="569"/>
      <c r="J78" s="274"/>
      <c r="K78" s="212"/>
    </row>
    <row r="79" spans="1:11" ht="30.75" customHeight="1" x14ac:dyDescent="0.35">
      <c r="A79" s="744"/>
      <c r="B79" s="306" t="s">
        <v>21</v>
      </c>
      <c r="C79" s="115"/>
      <c r="D79" s="150"/>
      <c r="E79" s="150"/>
      <c r="F79" s="150"/>
      <c r="G79" s="150"/>
      <c r="H79" s="151"/>
      <c r="I79" s="569"/>
      <c r="J79" s="274"/>
      <c r="K79" s="212"/>
    </row>
    <row r="80" spans="1:11" ht="30.75" customHeight="1" x14ac:dyDescent="0.35">
      <c r="A80" s="744"/>
      <c r="B80" s="570" t="s">
        <v>258</v>
      </c>
      <c r="C80" s="115"/>
      <c r="D80" s="150"/>
      <c r="E80" s="150"/>
      <c r="F80" s="150"/>
      <c r="G80" s="150"/>
      <c r="H80" s="151"/>
      <c r="I80" s="569"/>
      <c r="J80" s="274"/>
      <c r="K80" s="212"/>
    </row>
    <row r="81" spans="1:11" ht="30.75" customHeight="1" thickBot="1" x14ac:dyDescent="0.4">
      <c r="A81" s="745"/>
      <c r="B81" s="571" t="s">
        <v>259</v>
      </c>
      <c r="C81" s="115"/>
      <c r="D81" s="150"/>
      <c r="E81" s="150"/>
      <c r="F81" s="150"/>
      <c r="G81" s="150"/>
      <c r="H81" s="151"/>
      <c r="I81" s="569"/>
      <c r="J81" s="274"/>
      <c r="K81" s="212"/>
    </row>
    <row r="82" spans="1:11" ht="30.75" customHeight="1" thickBot="1" x14ac:dyDescent="0.4">
      <c r="A82" s="741" t="s">
        <v>94</v>
      </c>
      <c r="B82" s="742"/>
      <c r="C82" s="313"/>
      <c r="D82" s="314"/>
      <c r="E82" s="315"/>
      <c r="F82" s="319"/>
      <c r="G82" s="433"/>
      <c r="H82" s="434"/>
      <c r="I82" s="435"/>
      <c r="J82" s="451"/>
      <c r="K82" s="437"/>
    </row>
    <row r="83" spans="1:11" ht="30.75" customHeight="1" x14ac:dyDescent="0.35">
      <c r="A83" s="743"/>
      <c r="B83" s="390" t="s">
        <v>14</v>
      </c>
      <c r="C83" s="115"/>
      <c r="D83" s="150"/>
      <c r="E83" s="150"/>
      <c r="F83" s="150"/>
      <c r="G83" s="150"/>
      <c r="H83" s="151"/>
      <c r="I83" s="569"/>
      <c r="J83" s="274"/>
      <c r="K83" s="212"/>
    </row>
    <row r="84" spans="1:11" ht="30.75" customHeight="1" x14ac:dyDescent="0.35">
      <c r="A84" s="744"/>
      <c r="B84" s="146" t="s">
        <v>15</v>
      </c>
      <c r="C84" s="115"/>
      <c r="D84" s="150"/>
      <c r="E84" s="150"/>
      <c r="F84" s="150"/>
      <c r="G84" s="150"/>
      <c r="H84" s="151"/>
      <c r="I84" s="569"/>
      <c r="J84" s="274"/>
      <c r="K84" s="212"/>
    </row>
    <row r="85" spans="1:11" ht="30.75" customHeight="1" x14ac:dyDescent="0.35">
      <c r="A85" s="744"/>
      <c r="B85" s="156" t="s">
        <v>16</v>
      </c>
      <c r="C85" s="115"/>
      <c r="D85" s="150"/>
      <c r="E85" s="150"/>
      <c r="F85" s="150"/>
      <c r="G85" s="150"/>
      <c r="H85" s="151"/>
      <c r="I85" s="569"/>
      <c r="J85" s="274"/>
      <c r="K85" s="212"/>
    </row>
    <row r="86" spans="1:11" ht="30.75" customHeight="1" x14ac:dyDescent="0.35">
      <c r="A86" s="744"/>
      <c r="B86" s="260" t="s">
        <v>17</v>
      </c>
      <c r="C86" s="115"/>
      <c r="D86" s="150"/>
      <c r="E86" s="150"/>
      <c r="F86" s="150"/>
      <c r="G86" s="150"/>
      <c r="H86" s="151"/>
      <c r="I86" s="569"/>
      <c r="J86" s="274"/>
      <c r="K86" s="212"/>
    </row>
    <row r="87" spans="1:11" ht="30.75" customHeight="1" x14ac:dyDescent="0.35">
      <c r="A87" s="744"/>
      <c r="B87" s="306" t="s">
        <v>21</v>
      </c>
      <c r="C87" s="115"/>
      <c r="D87" s="150"/>
      <c r="E87" s="150"/>
      <c r="F87" s="150"/>
      <c r="G87" s="150"/>
      <c r="H87" s="151"/>
      <c r="I87" s="569"/>
      <c r="J87" s="274"/>
      <c r="K87" s="212"/>
    </row>
    <row r="88" spans="1:11" ht="30.75" customHeight="1" x14ac:dyDescent="0.35">
      <c r="A88" s="744"/>
      <c r="B88" s="570" t="s">
        <v>258</v>
      </c>
      <c r="C88" s="115"/>
      <c r="D88" s="150"/>
      <c r="E88" s="150"/>
      <c r="F88" s="150"/>
      <c r="G88" s="150"/>
      <c r="H88" s="151"/>
      <c r="I88" s="569"/>
      <c r="J88" s="274"/>
      <c r="K88" s="212"/>
    </row>
    <row r="89" spans="1:11" ht="30.75" customHeight="1" thickBot="1" x14ac:dyDescent="0.4">
      <c r="A89" s="745"/>
      <c r="B89" s="571" t="s">
        <v>259</v>
      </c>
      <c r="C89" s="115"/>
      <c r="D89" s="150"/>
      <c r="E89" s="150"/>
      <c r="F89" s="150"/>
      <c r="G89" s="150"/>
      <c r="H89" s="151"/>
      <c r="I89" s="569"/>
      <c r="J89" s="274"/>
      <c r="K89" s="212"/>
    </row>
    <row r="90" spans="1:11" ht="30.75" customHeight="1" thickBot="1" x14ac:dyDescent="0.4">
      <c r="A90" s="741" t="s">
        <v>94</v>
      </c>
      <c r="B90" s="742"/>
      <c r="C90" s="313"/>
      <c r="D90" s="314"/>
      <c r="E90" s="315"/>
      <c r="F90" s="319"/>
      <c r="G90" s="433"/>
      <c r="H90" s="434"/>
      <c r="I90" s="435"/>
      <c r="J90" s="451"/>
      <c r="K90" s="437"/>
    </row>
    <row r="91" spans="1:11" ht="30.75" customHeight="1" x14ac:dyDescent="0.35">
      <c r="A91" s="743"/>
      <c r="B91" s="390" t="s">
        <v>14</v>
      </c>
      <c r="C91" s="115"/>
      <c r="D91" s="150"/>
      <c r="E91" s="150"/>
      <c r="F91" s="150"/>
      <c r="G91" s="150"/>
      <c r="H91" s="151"/>
      <c r="I91" s="569"/>
      <c r="J91" s="274"/>
      <c r="K91" s="212"/>
    </row>
    <row r="92" spans="1:11" ht="30.75" customHeight="1" x14ac:dyDescent="0.35">
      <c r="A92" s="744"/>
      <c r="B92" s="146" t="s">
        <v>15</v>
      </c>
      <c r="C92" s="115"/>
      <c r="D92" s="150"/>
      <c r="E92" s="150"/>
      <c r="F92" s="150"/>
      <c r="G92" s="150"/>
      <c r="H92" s="151"/>
      <c r="I92" s="569"/>
      <c r="J92" s="274"/>
      <c r="K92" s="212"/>
    </row>
    <row r="93" spans="1:11" ht="30.75" customHeight="1" x14ac:dyDescent="0.35">
      <c r="A93" s="744"/>
      <c r="B93" s="156" t="s">
        <v>16</v>
      </c>
      <c r="C93" s="115"/>
      <c r="D93" s="150"/>
      <c r="E93" s="150"/>
      <c r="F93" s="150"/>
      <c r="G93" s="150"/>
      <c r="H93" s="151"/>
      <c r="I93" s="569"/>
      <c r="J93" s="274"/>
      <c r="K93" s="212"/>
    </row>
    <row r="94" spans="1:11" ht="30.75" customHeight="1" x14ac:dyDescent="0.35">
      <c r="A94" s="744"/>
      <c r="B94" s="260" t="s">
        <v>17</v>
      </c>
      <c r="C94" s="115"/>
      <c r="D94" s="150"/>
      <c r="E94" s="150"/>
      <c r="F94" s="150"/>
      <c r="G94" s="150"/>
      <c r="H94" s="151"/>
      <c r="I94" s="569"/>
      <c r="J94" s="274"/>
      <c r="K94" s="212"/>
    </row>
    <row r="95" spans="1:11" ht="30.75" customHeight="1" x14ac:dyDescent="0.35">
      <c r="A95" s="744"/>
      <c r="B95" s="306" t="s">
        <v>21</v>
      </c>
      <c r="C95" s="115"/>
      <c r="D95" s="150"/>
      <c r="E95" s="150"/>
      <c r="F95" s="150"/>
      <c r="G95" s="150"/>
      <c r="H95" s="151"/>
      <c r="I95" s="569"/>
      <c r="J95" s="274"/>
      <c r="K95" s="212"/>
    </row>
    <row r="96" spans="1:11" ht="30.75" customHeight="1" x14ac:dyDescent="0.35">
      <c r="A96" s="744"/>
      <c r="B96" s="570" t="s">
        <v>258</v>
      </c>
      <c r="C96" s="115"/>
      <c r="D96" s="150"/>
      <c r="E96" s="150"/>
      <c r="F96" s="150"/>
      <c r="G96" s="150"/>
      <c r="H96" s="151"/>
      <c r="I96" s="569"/>
      <c r="J96" s="274"/>
      <c r="K96" s="212"/>
    </row>
    <row r="97" spans="1:11" ht="30.75" customHeight="1" thickBot="1" x14ac:dyDescent="0.4">
      <c r="A97" s="745"/>
      <c r="B97" s="571" t="s">
        <v>259</v>
      </c>
      <c r="C97" s="115"/>
      <c r="D97" s="150"/>
      <c r="E97" s="150"/>
      <c r="F97" s="150"/>
      <c r="G97" s="150"/>
      <c r="H97" s="151"/>
      <c r="I97" s="569"/>
      <c r="J97" s="274"/>
      <c r="K97" s="212"/>
    </row>
    <row r="98" spans="1:11" ht="30.75" customHeight="1" thickBot="1" x14ac:dyDescent="0.4">
      <c r="A98" s="741" t="s">
        <v>94</v>
      </c>
      <c r="B98" s="742"/>
      <c r="C98" s="313"/>
      <c r="D98" s="314"/>
      <c r="E98" s="315"/>
      <c r="F98" s="319"/>
      <c r="G98" s="433"/>
      <c r="H98" s="434"/>
      <c r="I98" s="435"/>
      <c r="J98" s="451"/>
      <c r="K98" s="437"/>
    </row>
    <row r="99" spans="1:11" ht="32.25" customHeight="1" thickBot="1" x14ac:dyDescent="0.4">
      <c r="A99" s="741" t="s">
        <v>102</v>
      </c>
      <c r="B99" s="742"/>
      <c r="C99" s="313"/>
      <c r="D99" s="314"/>
      <c r="E99" s="315"/>
      <c r="F99" s="316"/>
      <c r="G99" s="438"/>
      <c r="H99" s="439"/>
      <c r="I99" s="440"/>
      <c r="J99" s="451"/>
      <c r="K99" s="437"/>
    </row>
  </sheetData>
  <mergeCells count="24">
    <mergeCell ref="A99:B99"/>
    <mergeCell ref="A11:A17"/>
    <mergeCell ref="A35:A41"/>
    <mergeCell ref="A18:B18"/>
    <mergeCell ref="A42:B42"/>
    <mergeCell ref="A34:B34"/>
    <mergeCell ref="A19:A25"/>
    <mergeCell ref="A26:B26"/>
    <mergeCell ref="A27:A33"/>
    <mergeCell ref="A43:A49"/>
    <mergeCell ref="A50:B50"/>
    <mergeCell ref="A51:A57"/>
    <mergeCell ref="A58:B58"/>
    <mergeCell ref="A75:A81"/>
    <mergeCell ref="A82:B82"/>
    <mergeCell ref="A83:A89"/>
    <mergeCell ref="A90:B90"/>
    <mergeCell ref="A91:A97"/>
    <mergeCell ref="A98:B98"/>
    <mergeCell ref="A3:K3"/>
    <mergeCell ref="A59:A65"/>
    <mergeCell ref="A66:B66"/>
    <mergeCell ref="A67:A73"/>
    <mergeCell ref="A74:B74"/>
  </mergeCells>
  <printOptions horizontalCentered="1"/>
  <pageMargins left="0.70866141732283472" right="0.47244094488188981" top="0.74803149606299213" bottom="0.74803149606299213" header="0.31496062992125984" footer="0.31496062992125984"/>
  <pageSetup paperSize="9" scale="71" fitToHeight="5" orientation="portrait" horizontalDpi="4294967294" verticalDpi="4294967294" r:id="rId1"/>
  <rowBreaks count="3" manualBreakCount="3">
    <brk id="34" max="10" man="1"/>
    <brk id="66" max="10" man="1"/>
    <brk id="99" max="10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A32"/>
  <sheetViews>
    <sheetView showGridLines="0" view="pageBreakPreview" topLeftCell="A12" zoomScale="60" zoomScaleNormal="70" workbookViewId="0">
      <selection activeCell="D46" sqref="D46"/>
    </sheetView>
  </sheetViews>
  <sheetFormatPr defaultColWidth="8.90625" defaultRowHeight="15.5" x14ac:dyDescent="0.35"/>
  <cols>
    <col min="1" max="1" width="27.1796875" style="60" customWidth="1"/>
    <col min="2" max="2" width="26.36328125" style="60" customWidth="1"/>
    <col min="3" max="11" width="8.08984375" style="60" customWidth="1"/>
    <col min="12" max="16384" width="8.90625" style="60"/>
  </cols>
  <sheetData>
    <row r="1" spans="1:25" x14ac:dyDescent="0.35">
      <c r="A1" s="567" t="s">
        <v>106</v>
      </c>
      <c r="K1" s="63"/>
    </row>
    <row r="3" spans="1:25" x14ac:dyDescent="0.35">
      <c r="A3" s="648" t="s">
        <v>192</v>
      </c>
      <c r="B3" s="648"/>
      <c r="C3" s="648"/>
      <c r="D3" s="648"/>
      <c r="E3" s="648"/>
      <c r="F3" s="648"/>
      <c r="G3" s="648"/>
      <c r="H3" s="648"/>
      <c r="I3" s="648"/>
      <c r="J3" s="648"/>
      <c r="K3" s="648"/>
    </row>
    <row r="4" spans="1:25" x14ac:dyDescent="0.35">
      <c r="B4" s="264"/>
      <c r="C4" s="264"/>
      <c r="D4" s="264"/>
      <c r="E4" s="264"/>
      <c r="F4" s="264"/>
      <c r="G4" s="264"/>
      <c r="H4" s="264"/>
      <c r="I4" s="264"/>
    </row>
    <row r="5" spans="1:25" x14ac:dyDescent="0.35">
      <c r="A5" s="65" t="s">
        <v>70</v>
      </c>
      <c r="B5" s="65" t="str">
        <f>'Lamp.A PB '!C6</f>
        <v>: SIJIL SISTEM KOMPUTER DAN RANGKAIAN</v>
      </c>
      <c r="C5" s="126"/>
      <c r="D5" s="126"/>
      <c r="F5" s="65"/>
      <c r="G5" s="264"/>
      <c r="H5" s="264"/>
      <c r="I5" s="264"/>
    </row>
    <row r="6" spans="1:25" x14ac:dyDescent="0.35">
      <c r="A6" s="65" t="s">
        <v>107</v>
      </c>
      <c r="B6" s="68" t="s">
        <v>254</v>
      </c>
      <c r="C6" s="126"/>
      <c r="D6" s="126"/>
      <c r="F6" s="68"/>
      <c r="G6" s="264"/>
      <c r="H6" s="264"/>
      <c r="I6" s="264"/>
    </row>
    <row r="7" spans="1:25" x14ac:dyDescent="0.35">
      <c r="A7" s="65" t="s">
        <v>103</v>
      </c>
      <c r="B7" s="28" t="str">
        <f>'Lamp. F ANALISA PLO SEM'!B6</f>
        <v xml:space="preserve">: NANTINI </v>
      </c>
      <c r="C7" s="68"/>
      <c r="D7" s="68"/>
      <c r="E7" s="68"/>
      <c r="F7" s="65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:25" ht="15.75" customHeight="1" x14ac:dyDescent="0.35">
      <c r="A8" s="65" t="s">
        <v>73</v>
      </c>
      <c r="B8" s="65" t="str">
        <f>'Lamp.A PB '!C10</f>
        <v>: SSK 1</v>
      </c>
      <c r="C8" s="126"/>
      <c r="D8" s="126"/>
      <c r="F8" s="65"/>
      <c r="G8" s="264"/>
      <c r="H8" s="264"/>
      <c r="I8" s="264"/>
    </row>
    <row r="9" spans="1:25" ht="15.75" customHeight="1" x14ac:dyDescent="0.35">
      <c r="A9" s="65" t="s">
        <v>104</v>
      </c>
      <c r="B9" s="65" t="str">
        <f>'Lamp. F ANALISA PLO SEM'!B8</f>
        <v>: NOVEMBER 2016</v>
      </c>
      <c r="C9" s="126"/>
      <c r="D9" s="126"/>
      <c r="F9" s="264"/>
      <c r="G9" s="264"/>
      <c r="H9" s="264"/>
      <c r="I9" s="264"/>
    </row>
    <row r="10" spans="1:25" ht="25" customHeight="1" x14ac:dyDescent="0.35">
      <c r="F10" s="264"/>
      <c r="G10" s="264"/>
      <c r="H10" s="264"/>
      <c r="I10" s="264"/>
    </row>
    <row r="11" spans="1:25" ht="29.25" customHeight="1" x14ac:dyDescent="0.35">
      <c r="A11" s="751" t="s">
        <v>93</v>
      </c>
      <c r="B11" s="751"/>
      <c r="C11" s="746" t="s">
        <v>191</v>
      </c>
      <c r="D11" s="747"/>
      <c r="E11" s="747"/>
      <c r="F11" s="747"/>
      <c r="G11" s="747"/>
      <c r="H11" s="747"/>
      <c r="I11" s="747"/>
      <c r="J11" s="747"/>
      <c r="K11" s="748"/>
    </row>
    <row r="12" spans="1:25" ht="27.75" customHeight="1" x14ac:dyDescent="0.35">
      <c r="A12" s="751"/>
      <c r="B12" s="751"/>
      <c r="C12" s="422" t="s">
        <v>22</v>
      </c>
      <c r="D12" s="422" t="s">
        <v>23</v>
      </c>
      <c r="E12" s="422" t="s">
        <v>24</v>
      </c>
      <c r="F12" s="422" t="s">
        <v>25</v>
      </c>
      <c r="G12" s="422" t="s">
        <v>26</v>
      </c>
      <c r="H12" s="422" t="s">
        <v>27</v>
      </c>
      <c r="I12" s="422" t="s">
        <v>28</v>
      </c>
      <c r="J12" s="422" t="s">
        <v>29</v>
      </c>
      <c r="K12" s="422" t="s">
        <v>124</v>
      </c>
    </row>
    <row r="13" spans="1:25" ht="38.25" customHeight="1" x14ac:dyDescent="0.35">
      <c r="A13" s="749" t="s">
        <v>214</v>
      </c>
      <c r="B13" s="750"/>
      <c r="C13" s="280">
        <v>100</v>
      </c>
      <c r="D13" s="281">
        <v>44.444444444444443</v>
      </c>
      <c r="E13" s="282">
        <v>100</v>
      </c>
      <c r="F13" s="445"/>
      <c r="G13" s="446"/>
      <c r="H13" s="447"/>
      <c r="I13" s="448"/>
      <c r="J13" s="449"/>
      <c r="K13" s="421"/>
    </row>
    <row r="14" spans="1:25" ht="38.25" customHeight="1" x14ac:dyDescent="0.35">
      <c r="A14" s="749" t="s">
        <v>251</v>
      </c>
      <c r="B14" s="750"/>
      <c r="C14" s="280">
        <v>100</v>
      </c>
      <c r="D14" s="281">
        <v>69.444444444444443</v>
      </c>
      <c r="E14" s="282">
        <v>100</v>
      </c>
      <c r="F14" s="445"/>
      <c r="G14" s="446"/>
      <c r="H14" s="447"/>
      <c r="I14" s="448"/>
      <c r="J14" s="450"/>
      <c r="K14" s="421">
        <v>100</v>
      </c>
    </row>
    <row r="15" spans="1:25" ht="38.25" customHeight="1" x14ac:dyDescent="0.35">
      <c r="A15" s="749" t="s">
        <v>253</v>
      </c>
      <c r="B15" s="750"/>
      <c r="C15" s="280">
        <v>100</v>
      </c>
      <c r="D15" s="281">
        <v>66.666666666666671</v>
      </c>
      <c r="E15" s="282"/>
      <c r="F15" s="445"/>
      <c r="G15" s="446">
        <v>100</v>
      </c>
      <c r="H15" s="447">
        <v>38.888888888888893</v>
      </c>
      <c r="I15" s="448"/>
      <c r="J15" s="450">
        <v>100</v>
      </c>
      <c r="K15" s="421">
        <v>100</v>
      </c>
    </row>
    <row r="16" spans="1:25" ht="38.25" customHeight="1" x14ac:dyDescent="0.35">
      <c r="A16" s="749" t="s">
        <v>252</v>
      </c>
      <c r="B16" s="750"/>
      <c r="C16" s="280">
        <v>100</v>
      </c>
      <c r="D16" s="281">
        <v>38.888888888888893</v>
      </c>
      <c r="E16" s="282">
        <v>100</v>
      </c>
      <c r="F16" s="445">
        <v>100</v>
      </c>
      <c r="G16" s="446"/>
      <c r="H16" s="447"/>
      <c r="I16" s="448"/>
      <c r="J16" s="450"/>
      <c r="K16" s="421"/>
    </row>
    <row r="17" spans="1:27" ht="36" customHeight="1" x14ac:dyDescent="0.35">
      <c r="A17" s="643" t="s">
        <v>102</v>
      </c>
      <c r="B17" s="644"/>
      <c r="C17" s="441">
        <f>'Lamp. F ANALISA PLO SEM'!C99</f>
        <v>0</v>
      </c>
      <c r="D17" s="442">
        <f>'Lamp. F ANALISA PLO SEM'!D99</f>
        <v>0</v>
      </c>
      <c r="E17" s="443">
        <f>'Lamp. F ANALISA PLO SEM'!E99</f>
        <v>0</v>
      </c>
      <c r="F17" s="444">
        <f>'Lamp. F ANALISA PLO SEM'!F99</f>
        <v>0</v>
      </c>
      <c r="G17" s="446">
        <f>'Lamp. F ANALISA PLO SEM'!G99</f>
        <v>0</v>
      </c>
      <c r="H17" s="447">
        <f>'Lamp. F ANALISA PLO SEM'!H99</f>
        <v>0</v>
      </c>
      <c r="I17" s="448">
        <f>'Lamp. F ANALISA PLO SEM'!I99</f>
        <v>0</v>
      </c>
      <c r="J17" s="450">
        <f>'Lamp. F ANALISA PLO SEM'!J99</f>
        <v>0</v>
      </c>
      <c r="K17" s="421">
        <f>'Lamp. F ANALISA PLO SEM'!K99</f>
        <v>0</v>
      </c>
    </row>
    <row r="20" spans="1:27" ht="18" x14ac:dyDescent="0.4">
      <c r="A20" s="286" t="s">
        <v>190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7.5" x14ac:dyDescent="0.35">
      <c r="A21" s="285"/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</row>
    <row r="22" spans="1:27" s="237" customFormat="1" ht="17.5" x14ac:dyDescent="0.35">
      <c r="A22" s="283"/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</row>
    <row r="23" spans="1:27" s="237" customFormat="1" ht="23.25" customHeight="1" x14ac:dyDescent="0.35">
      <c r="A23" s="283"/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</row>
    <row r="24" spans="1:27" s="237" customFormat="1" ht="23.25" customHeight="1" x14ac:dyDescent="0.35">
      <c r="A24" s="283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</row>
    <row r="25" spans="1:27" s="237" customFormat="1" ht="23.25" customHeight="1" x14ac:dyDescent="0.35">
      <c r="A25" s="284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</row>
    <row r="26" spans="1:27" ht="17.5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7.5" x14ac:dyDescent="0.35">
      <c r="A27" s="4"/>
      <c r="B27" s="4"/>
      <c r="C27" s="17"/>
      <c r="D27" s="8"/>
      <c r="E27" s="4"/>
      <c r="F27" s="8"/>
      <c r="G27" s="4"/>
      <c r="H27" s="8"/>
      <c r="I27" s="4"/>
      <c r="J27" s="8"/>
      <c r="K27" s="4"/>
      <c r="L27" s="8"/>
      <c r="M27" s="4"/>
      <c r="N27" s="8"/>
      <c r="O27" s="4"/>
      <c r="P27" s="8"/>
      <c r="Q27" s="4"/>
      <c r="R27" s="8"/>
      <c r="S27" s="4"/>
      <c r="T27" s="8"/>
      <c r="U27" s="4"/>
      <c r="V27" s="8"/>
      <c r="W27" s="4"/>
      <c r="X27" s="8"/>
      <c r="Y27" s="4"/>
      <c r="Z27" s="8"/>
      <c r="AA27" s="4"/>
    </row>
    <row r="28" spans="1:27" ht="17.5" x14ac:dyDescent="0.35">
      <c r="A28" s="4"/>
      <c r="B28" s="4"/>
      <c r="C28" s="17"/>
      <c r="D28" s="8"/>
      <c r="E28" s="4"/>
      <c r="F28" s="8"/>
      <c r="G28" s="4"/>
      <c r="H28" s="8"/>
      <c r="I28" s="4"/>
      <c r="J28" s="8"/>
      <c r="K28" s="4"/>
      <c r="L28" s="8"/>
      <c r="M28" s="4"/>
      <c r="N28" s="8"/>
      <c r="O28" s="4"/>
      <c r="P28" s="8"/>
      <c r="Q28" s="4"/>
      <c r="R28" s="8"/>
      <c r="S28" s="4"/>
      <c r="T28" s="8"/>
      <c r="U28" s="4"/>
      <c r="V28" s="8"/>
      <c r="W28" s="4"/>
      <c r="X28" s="8"/>
      <c r="Y28" s="4"/>
      <c r="Z28" s="8"/>
      <c r="AA28" s="4"/>
    </row>
    <row r="29" spans="1:27" ht="17.5" x14ac:dyDescent="0.35">
      <c r="A29" s="4"/>
      <c r="B29" s="4"/>
      <c r="C29" s="17"/>
      <c r="D29" s="8"/>
      <c r="E29" s="4"/>
      <c r="F29" s="8"/>
      <c r="G29" s="4"/>
      <c r="H29" s="8"/>
      <c r="I29" s="4"/>
      <c r="J29" s="8"/>
      <c r="K29" s="4"/>
      <c r="L29" s="8"/>
      <c r="M29" s="4"/>
      <c r="N29" s="8"/>
      <c r="O29" s="4"/>
      <c r="P29" s="8"/>
      <c r="Q29" s="4"/>
      <c r="R29" s="8"/>
      <c r="S29" s="4"/>
      <c r="T29" s="8"/>
      <c r="U29" s="4"/>
      <c r="V29" s="8"/>
      <c r="W29" s="4"/>
      <c r="X29" s="8"/>
      <c r="Y29" s="4"/>
      <c r="Z29" s="8"/>
      <c r="AA29" s="4"/>
    </row>
    <row r="30" spans="1:27" ht="17.5" x14ac:dyDescent="0.35">
      <c r="A30" s="4"/>
      <c r="B30" s="4"/>
      <c r="C30" s="17"/>
      <c r="D30" s="8"/>
      <c r="E30" s="4"/>
      <c r="F30" s="8"/>
      <c r="G30" s="4"/>
      <c r="H30" s="8"/>
      <c r="I30" s="4"/>
      <c r="J30" s="8"/>
      <c r="K30" s="4"/>
      <c r="L30" s="8"/>
      <c r="M30" s="4"/>
      <c r="N30" s="8"/>
      <c r="O30" s="4"/>
      <c r="P30" s="8"/>
      <c r="Q30" s="4"/>
      <c r="R30" s="8"/>
      <c r="S30" s="4"/>
      <c r="T30" s="8"/>
      <c r="U30" s="4"/>
      <c r="V30" s="8"/>
      <c r="W30" s="4"/>
      <c r="X30" s="8"/>
      <c r="Y30" s="4"/>
      <c r="Z30" s="8"/>
      <c r="AA30" s="4"/>
    </row>
    <row r="31" spans="1:27" ht="17.5" x14ac:dyDescent="0.35">
      <c r="A31" s="4"/>
      <c r="B31" s="4"/>
      <c r="C31" s="17"/>
      <c r="D31" s="8"/>
      <c r="E31" s="4"/>
      <c r="F31" s="8"/>
      <c r="G31" s="4"/>
      <c r="H31" s="8"/>
      <c r="I31" s="4"/>
      <c r="J31" s="8"/>
      <c r="K31" s="4"/>
      <c r="L31" s="8"/>
      <c r="M31" s="4"/>
      <c r="N31" s="8"/>
      <c r="O31" s="4"/>
      <c r="P31" s="8"/>
      <c r="Q31" s="4"/>
      <c r="R31" s="8"/>
      <c r="S31" s="4"/>
      <c r="T31" s="8"/>
      <c r="U31" s="4"/>
      <c r="V31" s="8"/>
      <c r="W31" s="4"/>
      <c r="X31" s="8"/>
      <c r="Y31" s="4"/>
      <c r="Z31" s="8"/>
      <c r="AA31" s="4"/>
    </row>
    <row r="32" spans="1:27" ht="17.5" x14ac:dyDescent="0.35">
      <c r="A32" s="4"/>
      <c r="B32" s="4"/>
      <c r="C32" s="17"/>
      <c r="D32" s="8"/>
      <c r="E32" s="4"/>
      <c r="F32" s="8"/>
      <c r="G32" s="4"/>
      <c r="H32" s="8"/>
      <c r="I32" s="4"/>
      <c r="J32" s="8"/>
      <c r="K32" s="4"/>
      <c r="L32" s="8"/>
      <c r="M32" s="4"/>
      <c r="N32" s="8"/>
      <c r="O32" s="4"/>
      <c r="P32" s="8"/>
      <c r="Q32" s="4"/>
      <c r="R32" s="8"/>
      <c r="S32" s="4"/>
      <c r="T32" s="8"/>
      <c r="U32" s="4"/>
      <c r="V32" s="8"/>
      <c r="W32" s="4"/>
      <c r="X32" s="8"/>
      <c r="Y32" s="4"/>
      <c r="Z32" s="8"/>
      <c r="AA32" s="4"/>
    </row>
  </sheetData>
  <mergeCells count="8">
    <mergeCell ref="A3:K3"/>
    <mergeCell ref="A17:B17"/>
    <mergeCell ref="C11:K11"/>
    <mergeCell ref="A13:B13"/>
    <mergeCell ref="A14:B14"/>
    <mergeCell ref="A11:B12"/>
    <mergeCell ref="A15:B15"/>
    <mergeCell ref="A16:B16"/>
  </mergeCells>
  <pageMargins left="0.7" right="0.28999999999999998" top="0.75" bottom="0.75" header="0.3" footer="0.3"/>
  <pageSetup paperSize="9" scale="72" orientation="portrait" horizont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Lamp.A PB </vt:lpstr>
      <vt:lpstr>Lamp. B1 PA - OBJEKTIF</vt:lpstr>
      <vt:lpstr>Lamp. B2 PA SUBJEKTIF</vt:lpstr>
      <vt:lpstr>Lamp. B3 PA - AMALI </vt:lpstr>
      <vt:lpstr>Lamp.C CLO SETIAP PELAJAR</vt:lpstr>
      <vt:lpstr>Lamp.D ANALISIS PLO </vt:lpstr>
      <vt:lpstr>Lamp.E LAPORAN</vt:lpstr>
      <vt:lpstr>Lamp. F ANALISA PLO SEM</vt:lpstr>
      <vt:lpstr>Lamp. G LAPORAN PLO </vt:lpstr>
      <vt:lpstr>iCGPA</vt:lpstr>
      <vt:lpstr>MATRIK KURSUS vs PLO LD</vt:lpstr>
      <vt:lpstr>SpiderWeb</vt:lpstr>
      <vt:lpstr>Sheet1</vt:lpstr>
      <vt:lpstr>iCGPA!Print_Area</vt:lpstr>
      <vt:lpstr>'Lamp. B1 PA - OBJEKTIF'!Print_Area</vt:lpstr>
      <vt:lpstr>'Lamp. B2 PA SUBJEKTIF'!Print_Area</vt:lpstr>
      <vt:lpstr>'Lamp. F ANALISA PLO SEM'!Print_Area</vt:lpstr>
      <vt:lpstr>'Lamp. G LAPORAN PLO '!Print_Area</vt:lpstr>
      <vt:lpstr>'Lamp.A PB '!Print_Area</vt:lpstr>
      <vt:lpstr>'Lamp.C CLO SETIAP PELAJAR'!Print_Area</vt:lpstr>
      <vt:lpstr>'Lamp.D ANALISIS PLO '!Print_Area</vt:lpstr>
      <vt:lpstr>'Lamp.E LAPORAN'!Print_Area</vt:lpstr>
      <vt:lpstr>'MATRIK KURSUS vs PLO LD'!Print_Area</vt:lpstr>
      <vt:lpstr>SpiderWeb!Print_Area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Norja Khairayarani Binti Amin</dc:creator>
  <cp:lastModifiedBy>An Scalper</cp:lastModifiedBy>
  <cp:lastPrinted>2017-03-03T02:10:12Z</cp:lastPrinted>
  <dcterms:created xsi:type="dcterms:W3CDTF">2015-06-10T07:23:01Z</dcterms:created>
  <dcterms:modified xsi:type="dcterms:W3CDTF">2021-07-01T07:31:47Z</dcterms:modified>
</cp:coreProperties>
</file>